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de8df06b1f25ffed/WPC/"/>
    </mc:Choice>
  </mc:AlternateContent>
  <xr:revisionPtr revIDLastSave="304" documentId="8_{1A3DEEB6-E5EC-41BB-A7D8-EB17DF68018F}" xr6:coauthVersionLast="47" xr6:coauthVersionMax="47" xr10:uidLastSave="{93DCAE54-CDB0-4A42-9EBF-F25D9B7DADCF}"/>
  <bookViews>
    <workbookView xWindow="-108" yWindow="-108" windowWidth="23256" windowHeight="12456" xr2:uid="{00000000-000D-0000-FFFF-FFFF00000000}"/>
  </bookViews>
  <sheets>
    <sheet name="OpBudget2025_v6" sheetId="4" r:id="rId1"/>
  </sheets>
  <calcPr calcId="191029"/>
  <pivotCaches>
    <pivotCache cacheId="0" r:id="rId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oXkykLw/m+ocYNX5niE0iyrpOQlk5zA+P8U9eUMj4/I="/>
    </ext>
  </extLst>
</workbook>
</file>

<file path=xl/calcChain.xml><?xml version="1.0" encoding="utf-8"?>
<calcChain xmlns="http://schemas.openxmlformats.org/spreadsheetml/2006/main">
  <c r="I153" i="4" l="1"/>
  <c r="J11" i="4"/>
  <c r="J149" i="4"/>
  <c r="J136" i="4"/>
  <c r="J150" i="4" s="1"/>
  <c r="J126" i="4"/>
  <c r="J120" i="4"/>
  <c r="J114" i="4"/>
  <c r="J102" i="4"/>
  <c r="J96" i="4"/>
  <c r="J84" i="4"/>
  <c r="J90" i="4" s="1"/>
  <c r="J78" i="4"/>
  <c r="J65" i="4"/>
  <c r="J60" i="4"/>
  <c r="J55" i="4"/>
  <c r="J47" i="4"/>
  <c r="J40" i="4"/>
  <c r="J24" i="4"/>
  <c r="J7" i="4"/>
  <c r="C152" i="4"/>
  <c r="C151" i="4"/>
  <c r="C150" i="4"/>
  <c r="E149" i="4"/>
  <c r="F149" i="4" s="1"/>
  <c r="G149" i="4" s="1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E136" i="4"/>
  <c r="C136" i="4"/>
  <c r="C135" i="4"/>
  <c r="C134" i="4"/>
  <c r="C133" i="4"/>
  <c r="C132" i="4"/>
  <c r="C131" i="4"/>
  <c r="C130" i="4"/>
  <c r="C129" i="4"/>
  <c r="C128" i="4"/>
  <c r="C127" i="4"/>
  <c r="E126" i="4"/>
  <c r="C126" i="4"/>
  <c r="G125" i="4"/>
  <c r="F125" i="4"/>
  <c r="C125" i="4"/>
  <c r="C124" i="4"/>
  <c r="C123" i="4"/>
  <c r="C122" i="4"/>
  <c r="C121" i="4"/>
  <c r="E120" i="4"/>
  <c r="C120" i="4"/>
  <c r="C119" i="4"/>
  <c r="C118" i="4"/>
  <c r="C117" i="4"/>
  <c r="C116" i="4"/>
  <c r="C115" i="4"/>
  <c r="E114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E102" i="4"/>
  <c r="D102" i="4"/>
  <c r="C102" i="4"/>
  <c r="C100" i="4"/>
  <c r="C99" i="4"/>
  <c r="C98" i="4"/>
  <c r="C97" i="4"/>
  <c r="E96" i="4"/>
  <c r="F96" i="4" s="1"/>
  <c r="G96" i="4" s="1"/>
  <c r="C96" i="4"/>
  <c r="C95" i="4"/>
  <c r="C94" i="4"/>
  <c r="C93" i="4"/>
  <c r="C92" i="4"/>
  <c r="C91" i="4"/>
  <c r="C90" i="4"/>
  <c r="C89" i="4"/>
  <c r="C88" i="4"/>
  <c r="F87" i="4"/>
  <c r="G87" i="4" s="1"/>
  <c r="C87" i="4"/>
  <c r="C86" i="4"/>
  <c r="C85" i="4"/>
  <c r="E84" i="4"/>
  <c r="F84" i="4" s="1"/>
  <c r="G84" i="4" s="1"/>
  <c r="C84" i="4"/>
  <c r="C83" i="4"/>
  <c r="C82" i="4"/>
  <c r="C81" i="4"/>
  <c r="C80" i="4"/>
  <c r="C79" i="4"/>
  <c r="E78" i="4"/>
  <c r="F78" i="4" s="1"/>
  <c r="G78" i="4" s="1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E65" i="4"/>
  <c r="F65" i="4" s="1"/>
  <c r="G65" i="4" s="1"/>
  <c r="C65" i="4"/>
  <c r="C64" i="4"/>
  <c r="C63" i="4"/>
  <c r="C62" i="4"/>
  <c r="C61" i="4"/>
  <c r="E60" i="4"/>
  <c r="F60" i="4" s="1"/>
  <c r="G60" i="4" s="1"/>
  <c r="C60" i="4"/>
  <c r="C59" i="4"/>
  <c r="C58" i="4"/>
  <c r="C57" i="4"/>
  <c r="C56" i="4"/>
  <c r="E55" i="4"/>
  <c r="F55" i="4" s="1"/>
  <c r="G55" i="4" s="1"/>
  <c r="C55" i="4"/>
  <c r="C54" i="4"/>
  <c r="C53" i="4"/>
  <c r="C52" i="4"/>
  <c r="C51" i="4"/>
  <c r="C50" i="4"/>
  <c r="C49" i="4"/>
  <c r="C48" i="4"/>
  <c r="E47" i="4"/>
  <c r="C47" i="4"/>
  <c r="C46" i="4"/>
  <c r="C44" i="4"/>
  <c r="C43" i="4"/>
  <c r="C42" i="4"/>
  <c r="C41" i="4"/>
  <c r="E40" i="4"/>
  <c r="F40" i="4" s="1"/>
  <c r="G40" i="4" s="1"/>
  <c r="C40" i="4"/>
  <c r="C38" i="4"/>
  <c r="C37" i="4"/>
  <c r="C36" i="4"/>
  <c r="C35" i="4"/>
  <c r="C34" i="4"/>
  <c r="C33" i="4"/>
  <c r="C32" i="4"/>
  <c r="C31" i="4"/>
  <c r="F30" i="4"/>
  <c r="C30" i="4"/>
  <c r="C29" i="4"/>
  <c r="C28" i="4"/>
  <c r="C27" i="4"/>
  <c r="F26" i="4"/>
  <c r="G26" i="4" s="1"/>
  <c r="C26" i="4"/>
  <c r="C25" i="4"/>
  <c r="E24" i="4"/>
  <c r="F24" i="4" s="1"/>
  <c r="G24" i="4" s="1"/>
  <c r="C24" i="4"/>
  <c r="C23" i="4"/>
  <c r="C22" i="4"/>
  <c r="C21" i="4"/>
  <c r="C20" i="4"/>
  <c r="C19" i="4"/>
  <c r="C18" i="4"/>
  <c r="C17" i="4"/>
  <c r="C13" i="4"/>
  <c r="C12" i="4"/>
  <c r="E11" i="4"/>
  <c r="C11" i="4"/>
  <c r="C10" i="4"/>
  <c r="C8" i="4"/>
  <c r="E7" i="4"/>
  <c r="C7" i="4"/>
  <c r="C6" i="4"/>
  <c r="C5" i="4"/>
  <c r="J48" i="4" l="1"/>
  <c r="E48" i="4"/>
  <c r="E12" i="4"/>
  <c r="E13" i="4" s="1"/>
  <c r="J66" i="4"/>
  <c r="J67" i="4" s="1"/>
  <c r="J121" i="4"/>
  <c r="J12" i="4"/>
  <c r="J13" i="4" s="1"/>
  <c r="E90" i="4"/>
  <c r="F90" i="4" s="1"/>
  <c r="G90" i="4" s="1"/>
  <c r="F102" i="4"/>
  <c r="G102" i="4" s="1"/>
  <c r="E150" i="4"/>
  <c r="G150" i="4" s="1"/>
  <c r="E121" i="4"/>
  <c r="F121" i="4" s="1"/>
  <c r="G121" i="4" s="1"/>
  <c r="F48" i="4"/>
  <c r="G48" i="4" s="1"/>
  <c r="E66" i="4"/>
  <c r="F47" i="4"/>
  <c r="G47" i="4" s="1"/>
  <c r="F120" i="4"/>
  <c r="F136" i="4"/>
  <c r="G136" i="4" s="1"/>
  <c r="J151" i="4" l="1"/>
  <c r="J152" i="4" s="1"/>
  <c r="F150" i="4"/>
  <c r="E67" i="4"/>
  <c r="F66" i="4"/>
  <c r="G66" i="4" s="1"/>
  <c r="E151" i="4" l="1"/>
  <c r="F67" i="4"/>
  <c r="G67" i="4" s="1"/>
  <c r="F151" i="4" l="1"/>
  <c r="G151" i="4" s="1"/>
  <c r="E152" i="4"/>
</calcChain>
</file>

<file path=xl/sharedStrings.xml><?xml version="1.0" encoding="utf-8"?>
<sst xmlns="http://schemas.openxmlformats.org/spreadsheetml/2006/main" count="182" uniqueCount="181">
  <si>
    <t>Accounts</t>
  </si>
  <si>
    <t>Actual through
end of October
2024</t>
  </si>
  <si>
    <t>2024
annualized
cell B x 1.2</t>
  </si>
  <si>
    <t>2024 Annual Budget</t>
  </si>
  <si>
    <t>Inc/Dec</t>
  </si>
  <si>
    <t>% change</t>
  </si>
  <si>
    <t>Revenues</t>
  </si>
  <si>
    <t xml:space="preserve">   Contributions &amp; Revenue</t>
  </si>
  <si>
    <t xml:space="preserve">      Contributions</t>
  </si>
  <si>
    <t xml:space="preserve">         4100 Support - Pledged</t>
  </si>
  <si>
    <t xml:space="preserve">         4105 Support - Non-pledged</t>
  </si>
  <si>
    <t xml:space="preserve">      Total Contributions</t>
  </si>
  <si>
    <t xml:space="preserve">      Other Revenue</t>
  </si>
  <si>
    <t xml:space="preserve">         4140 Other Income</t>
  </si>
  <si>
    <t xml:space="preserve">      Total Other Revenue</t>
  </si>
  <si>
    <t xml:space="preserve">   Total Contributions &amp; Revenue</t>
  </si>
  <si>
    <t>Total Revenues</t>
  </si>
  <si>
    <t>Expenses</t>
  </si>
  <si>
    <t xml:space="preserve">   Administration/Personnel</t>
  </si>
  <si>
    <t xml:space="preserve">      Office</t>
  </si>
  <si>
    <t xml:space="preserve">         6120 Computer Expenses</t>
  </si>
  <si>
    <t xml:space="preserve">         6130 General &amp; Administrative</t>
  </si>
  <si>
    <t xml:space="preserve">         6140 Office Supplies</t>
  </si>
  <si>
    <t xml:space="preserve">         6145 Postage</t>
  </si>
  <si>
    <t xml:space="preserve">         6149 Stationery</t>
  </si>
  <si>
    <t xml:space="preserve">         6155 Telephone</t>
  </si>
  <si>
    <t xml:space="preserve">         6165 Copier Maint/Expenses</t>
  </si>
  <si>
    <t xml:space="preserve">      Total Office</t>
  </si>
  <si>
    <t xml:space="preserve">      Personnel</t>
  </si>
  <si>
    <t xml:space="preserve">         5901 Pastor Search</t>
  </si>
  <si>
    <t xml:space="preserve">         Pastoral Staff</t>
  </si>
  <si>
    <t xml:space="preserve">            Head of Staff</t>
  </si>
  <si>
    <t xml:space="preserve">               5910 Sr Pastor BOP Dues</t>
  </si>
  <si>
    <r>
      <rPr>
        <sz val="11"/>
        <color theme="1"/>
        <rFont val="Calibri"/>
        <family val="2"/>
      </rPr>
      <t xml:space="preserve">Installed moving expenses - </t>
    </r>
    <r>
      <rPr>
        <b/>
        <sz val="11"/>
        <color rgb="FFFF0000"/>
        <rFont val="Calibri"/>
        <family val="2"/>
      </rPr>
      <t>placeholder</t>
    </r>
  </si>
  <si>
    <t xml:space="preserve">            Total Head of Staff</t>
  </si>
  <si>
    <t xml:space="preserve">            Interim Pastor</t>
  </si>
  <si>
    <t xml:space="preserve">               5980 Annual Cash Salary</t>
  </si>
  <si>
    <t xml:space="preserve">               5981 Housing and Utility</t>
  </si>
  <si>
    <t xml:space="preserve">               5983 Auto Allowance</t>
  </si>
  <si>
    <t xml:space="preserve">               5984 Board of Pension Dues</t>
  </si>
  <si>
    <t xml:space="preserve">               5985 Soc. Sec. Compensation</t>
  </si>
  <si>
    <t xml:space="preserve">               5988 Books &amp;  Professional  Dues</t>
  </si>
  <si>
    <t>new study leave to add in for interim</t>
  </si>
  <si>
    <t xml:space="preserve">            Total Interim Pastor</t>
  </si>
  <si>
    <t xml:space="preserve">            Parish Associate</t>
  </si>
  <si>
    <t xml:space="preserve">               5991 Annual Salary Parish Associate</t>
  </si>
  <si>
    <t xml:space="preserve">               5992 Housing Parish Associate</t>
  </si>
  <si>
    <t xml:space="preserve">               5993 Auto Allowance Parish Associate</t>
  </si>
  <si>
    <t>new study leave to add to parish associate</t>
  </si>
  <si>
    <t xml:space="preserve">               5994 Discretionary Parish Associate</t>
  </si>
  <si>
    <t xml:space="preserve">            Total Parish Associate</t>
  </si>
  <si>
    <t xml:space="preserve">         Total Pastoral Staff</t>
  </si>
  <si>
    <t xml:space="preserve">         Program Staff</t>
  </si>
  <si>
    <t xml:space="preserve">            5179 Professional Development -Music</t>
  </si>
  <si>
    <t xml:space="preserve">            5180 Professional Memberships</t>
  </si>
  <si>
    <t xml:space="preserve">            6024 Assoc. Music Dir. Compens</t>
  </si>
  <si>
    <t xml:space="preserve">            6025 Music Director Compens</t>
  </si>
  <si>
    <t xml:space="preserve">            6035 Organist Compensation</t>
  </si>
  <si>
    <t xml:space="preserve">         Total Program Staff</t>
  </si>
  <si>
    <t xml:space="preserve">         Support Staff</t>
  </si>
  <si>
    <t xml:space="preserve">            6020 Ch. Secretary</t>
  </si>
  <si>
    <t xml:space="preserve">            6041 Bookkeeper</t>
  </si>
  <si>
    <t xml:space="preserve">            6055 Nursery Staff</t>
  </si>
  <si>
    <t xml:space="preserve">         Total Support Staff</t>
  </si>
  <si>
    <t xml:space="preserve">         General Personnel</t>
  </si>
  <si>
    <t xml:space="preserve">            5209 Background Checks</t>
  </si>
  <si>
    <t xml:space="preserve">            6060 Payroll Taxes</t>
  </si>
  <si>
    <t xml:space="preserve">            6131 Payroll expenses</t>
  </si>
  <si>
    <t xml:space="preserve">         Total General Personnel</t>
  </si>
  <si>
    <t xml:space="preserve">      Total Personnel</t>
  </si>
  <si>
    <t xml:space="preserve">   Total Administration/Personnel</t>
  </si>
  <si>
    <t xml:space="preserve">   Campus Management</t>
  </si>
  <si>
    <t xml:space="preserve">      6045 Janitorial Services</t>
  </si>
  <si>
    <t xml:space="preserve">      6215 Fire Alarm</t>
  </si>
  <si>
    <t xml:space="preserve">      6220 Paper Supplies</t>
  </si>
  <si>
    <t xml:space="preserve">      6225 Repairs and Maintenance</t>
  </si>
  <si>
    <t xml:space="preserve">      6230 Lawn Maintenance</t>
  </si>
  <si>
    <t xml:space="preserve">      6240 Util - Electricity</t>
  </si>
  <si>
    <t xml:space="preserve">      6245 Util - Gas</t>
  </si>
  <si>
    <t xml:space="preserve">      6250 Util - Trash</t>
  </si>
  <si>
    <t xml:space="preserve">      6255 Util - Water</t>
  </si>
  <si>
    <t xml:space="preserve">   Total Campus Management</t>
  </si>
  <si>
    <t xml:space="preserve">   Care</t>
  </si>
  <si>
    <t xml:space="preserve">      Deacons</t>
  </si>
  <si>
    <t xml:space="preserve">         5505 Deacon Supplies</t>
  </si>
  <si>
    <t xml:space="preserve">         5515 Memorial Receptions</t>
  </si>
  <si>
    <t xml:space="preserve">         5525 Pastoral Care Discretionary Fund</t>
  </si>
  <si>
    <t xml:space="preserve">      Total Deacons</t>
  </si>
  <si>
    <t xml:space="preserve">      Ministry</t>
  </si>
  <si>
    <t xml:space="preserve">         Earth Care</t>
  </si>
  <si>
    <t xml:space="preserve">            5501 Earth Care</t>
  </si>
  <si>
    <t xml:space="preserve">         Total Earth Care</t>
  </si>
  <si>
    <t xml:space="preserve">      Total Ministry</t>
  </si>
  <si>
    <t xml:space="preserve">   Total Care</t>
  </si>
  <si>
    <t xml:space="preserve">   Christian Education</t>
  </si>
  <si>
    <t xml:space="preserve">      5205 Supplies</t>
  </si>
  <si>
    <t xml:space="preserve">      5225 Curriculum</t>
  </si>
  <si>
    <t xml:space="preserve">      5257 Special Events</t>
  </si>
  <si>
    <t xml:space="preserve">      5290 Memory Cognition Initiative</t>
  </si>
  <si>
    <t xml:space="preserve">   Total Christian Education</t>
  </si>
  <si>
    <t xml:space="preserve">   Fellowship</t>
  </si>
  <si>
    <t xml:space="preserve">      5300 Kitchen  and Fellowship Supplies</t>
  </si>
  <si>
    <t xml:space="preserve">      5322 Wednesday Night Dinner</t>
  </si>
  <si>
    <r>
      <rPr>
        <sz val="11"/>
        <color theme="1"/>
        <rFont val="Calibri"/>
        <family val="2"/>
      </rPr>
      <t xml:space="preserve">      5386 Coffee Pilot   -  </t>
    </r>
    <r>
      <rPr>
        <b/>
        <sz val="11"/>
        <color rgb="FFFF0000"/>
        <rFont val="Calibri"/>
        <family val="2"/>
      </rPr>
      <t xml:space="preserve"> change name</t>
    </r>
    <r>
      <rPr>
        <sz val="11"/>
        <color theme="1"/>
        <rFont val="Calibri"/>
        <family val="2"/>
      </rPr>
      <t xml:space="preserve"> </t>
    </r>
  </si>
  <si>
    <t xml:space="preserve">   Total Fellowship</t>
  </si>
  <si>
    <r>
      <rPr>
        <sz val="11"/>
        <color theme="1"/>
        <rFont val="Calibri"/>
        <family val="2"/>
      </rPr>
      <t xml:space="preserve">Touchstones - </t>
    </r>
    <r>
      <rPr>
        <b/>
        <sz val="11"/>
        <color rgb="FFFF0000"/>
        <rFont val="Calibri"/>
        <family val="2"/>
      </rPr>
      <t>new for 2025 to Mission</t>
    </r>
  </si>
  <si>
    <t xml:space="preserve">   Mission</t>
  </si>
  <si>
    <r>
      <rPr>
        <sz val="11"/>
        <color theme="1"/>
        <rFont val="Calibri"/>
        <family val="2"/>
      </rPr>
      <t xml:space="preserve">5735  Community Assistance - </t>
    </r>
    <r>
      <rPr>
        <b/>
        <sz val="11"/>
        <color rgb="FFFF0000"/>
        <rFont val="Calibri"/>
        <family val="2"/>
      </rPr>
      <t>new for 2025</t>
    </r>
  </si>
  <si>
    <r>
      <rPr>
        <sz val="11"/>
        <color theme="1"/>
        <rFont val="Calibri"/>
        <family val="2"/>
      </rPr>
      <t xml:space="preserve">5700   Missions  -   </t>
    </r>
    <r>
      <rPr>
        <b/>
        <sz val="11"/>
        <color rgb="FFFF0000"/>
        <rFont val="Calibri"/>
        <family val="2"/>
      </rPr>
      <t>new for 2025</t>
    </r>
  </si>
  <si>
    <t xml:space="preserve">      5736 Family Promise</t>
  </si>
  <si>
    <t xml:space="preserve">      5750 ICM</t>
  </si>
  <si>
    <t xml:space="preserve">      5785 Presbytery</t>
  </si>
  <si>
    <r>
      <rPr>
        <sz val="11"/>
        <color rgb="FFFF0000"/>
        <rFont val="Calibri"/>
        <family val="2"/>
      </rPr>
      <t>Wycliffe support</t>
    </r>
    <r>
      <rPr>
        <b/>
        <sz val="11"/>
        <color rgb="FFFF0000"/>
        <rFont val="Calibri"/>
        <family val="2"/>
      </rPr>
      <t xml:space="preserve"> - placeholder</t>
    </r>
  </si>
  <si>
    <r>
      <rPr>
        <sz val="11"/>
        <color rgb="FFFF0000"/>
        <rFont val="Calibri"/>
        <family val="2"/>
      </rPr>
      <t>5790  Mental Health Ministry -</t>
    </r>
    <r>
      <rPr>
        <b/>
        <sz val="11"/>
        <color rgb="FFFF0000"/>
        <rFont val="Calibri"/>
        <family val="2"/>
      </rPr>
      <t xml:space="preserve"> new for 2025</t>
    </r>
  </si>
  <si>
    <t>Mission Direct</t>
  </si>
  <si>
    <t>Welcoming</t>
  </si>
  <si>
    <r>
      <rPr>
        <sz val="11"/>
        <color theme="1"/>
        <rFont val="Calibri"/>
        <family val="2"/>
      </rPr>
      <t xml:space="preserve">Connecting - </t>
    </r>
    <r>
      <rPr>
        <b/>
        <sz val="11"/>
        <color rgb="FFFF0000"/>
        <rFont val="Calibri"/>
        <family val="2"/>
      </rPr>
      <t>new for 2025</t>
    </r>
  </si>
  <si>
    <r>
      <rPr>
        <sz val="11"/>
        <color theme="1"/>
        <rFont val="Calibri"/>
        <family val="2"/>
      </rPr>
      <t xml:space="preserve">Engaging - </t>
    </r>
    <r>
      <rPr>
        <b/>
        <sz val="11"/>
        <color rgb="FFFF0000"/>
        <rFont val="Calibri"/>
        <family val="2"/>
      </rPr>
      <t>new for 2025</t>
    </r>
  </si>
  <si>
    <r>
      <rPr>
        <sz val="11"/>
        <color theme="1"/>
        <rFont val="Calibri"/>
        <family val="2"/>
      </rPr>
      <t>Hosting -</t>
    </r>
    <r>
      <rPr>
        <b/>
        <sz val="11"/>
        <color rgb="FFFF0000"/>
        <rFont val="Calibri"/>
        <family val="2"/>
      </rPr>
      <t xml:space="preserve"> new for 2025</t>
    </r>
  </si>
  <si>
    <t>Total Welcoming</t>
  </si>
  <si>
    <r>
      <rPr>
        <sz val="11"/>
        <color theme="1"/>
        <rFont val="Calibri"/>
        <family val="2"/>
      </rPr>
      <t xml:space="preserve">   Total Mission</t>
    </r>
    <r>
      <rPr>
        <b/>
        <sz val="11"/>
        <color rgb="FFFF0000"/>
        <rFont val="Calibri"/>
        <family val="2"/>
      </rPr>
      <t xml:space="preserve"> Control</t>
    </r>
  </si>
  <si>
    <t xml:space="preserve">   Stewardship</t>
  </si>
  <si>
    <t xml:space="preserve">      6109 Presbytery per capita</t>
  </si>
  <si>
    <t xml:space="preserve">      6110 Bank Charges</t>
  </si>
  <si>
    <t xml:space="preserve">      6135 Insurance</t>
  </si>
  <si>
    <t xml:space="preserve">   Total Stewardship</t>
  </si>
  <si>
    <t xml:space="preserve">   Worship and Music</t>
  </si>
  <si>
    <t xml:space="preserve">      Worship</t>
  </si>
  <si>
    <t xml:space="preserve">         5108 Honoraia for Pastors (2)</t>
  </si>
  <si>
    <t xml:space="preserve">         5109 Audio-Visual Maintenance</t>
  </si>
  <si>
    <t xml:space="preserve">         5117 A/V Scholars</t>
  </si>
  <si>
    <t xml:space="preserve">         5118 Sanctuary for the Arts</t>
  </si>
  <si>
    <t xml:space="preserve">         5185 Worship Supplies-General</t>
  </si>
  <si>
    <t>New:  Tech Ministry Lead (move to support staff line item after budgeting completed)</t>
  </si>
  <si>
    <t xml:space="preserve">         5190 Worship Supply-Communion</t>
  </si>
  <si>
    <t xml:space="preserve">      Total Worship</t>
  </si>
  <si>
    <t xml:space="preserve">      Music</t>
  </si>
  <si>
    <t xml:space="preserve">         5116 Choir Scholars</t>
  </si>
  <si>
    <t xml:space="preserve">         5130 Handbell Repair/Pads</t>
  </si>
  <si>
    <t xml:space="preserve">         5135 Licensing</t>
  </si>
  <si>
    <t xml:space="preserve">         5140 Music - Choirs/Voice</t>
  </si>
  <si>
    <t xml:space="preserve">         5145 Music - Handbells</t>
  </si>
  <si>
    <t xml:space="preserve">         5147 Music-Instrumental</t>
  </si>
  <si>
    <t xml:space="preserve">         5165 Organ Maintenance</t>
  </si>
  <si>
    <t xml:space="preserve">         5170 Organ Tuning</t>
  </si>
  <si>
    <t xml:space="preserve">         5175 Piano Tuning</t>
  </si>
  <si>
    <t xml:space="preserve">         5182 Special Service Musicians</t>
  </si>
  <si>
    <t xml:space="preserve">         5195 Praise Band</t>
  </si>
  <si>
    <t xml:space="preserve">      Total Music</t>
  </si>
  <si>
    <t xml:space="preserve">   Total Worship and Music</t>
  </si>
  <si>
    <t>Total Expenses</t>
  </si>
  <si>
    <t>Net Total</t>
  </si>
  <si>
    <t>01/22 est</t>
  </si>
  <si>
    <t>01/22/25 est</t>
  </si>
  <si>
    <t>Finance recommendations for reconciliation</t>
  </si>
  <si>
    <t>Omit for 2025 and revisit in future year</t>
  </si>
  <si>
    <t>Impact</t>
  </si>
  <si>
    <t>delete line and depend on pledges to Wycliffe fund</t>
  </si>
  <si>
    <t>Must confirm pension costs</t>
  </si>
  <si>
    <t>Row Labels</t>
  </si>
  <si>
    <t>Sum of Expected 2025 Income</t>
  </si>
  <si>
    <t>2025 non pledge</t>
  </si>
  <si>
    <t>yes 2025</t>
  </si>
  <si>
    <t>Grand Total</t>
  </si>
  <si>
    <t>Note:   This pivot table is not linked directly to source spreadsheet</t>
  </si>
  <si>
    <t>Depend on the exchange account to assist with funding</t>
  </si>
  <si>
    <t>decrease to 10,500. due to efficiency gains by BK</t>
  </si>
  <si>
    <t>Ask about this item - could it be reduced?</t>
  </si>
  <si>
    <t>Reduce to 2024 budget; depend on Wed. night dinner exchange acct</t>
  </si>
  <si>
    <t>between oper budget and exchange fund, spent $40K in 2024.   Recommend decreasing to $31 K and supplement with $9K from Scholar fund pledges for 2025</t>
  </si>
  <si>
    <t>GF endorsement</t>
  </si>
  <si>
    <t>recommend dropping to $2000 and depend on the exchange account 8606</t>
  </si>
  <si>
    <t>Mission agreement to drop to $13K</t>
  </si>
  <si>
    <t>Mission agreement to drop to $1.00 as placeholder and depend on at least $1K from exchange account 8565</t>
  </si>
  <si>
    <t>prepays</t>
  </si>
  <si>
    <t>delete as this will be revamped under Mental Health Ministry 5790</t>
  </si>
  <si>
    <t>Get clarity if this is the same as the mental health initiative under missions - confirmed that it is; will use 5790</t>
  </si>
  <si>
    <t>Adjusted Proposed
2025
Budget</t>
  </si>
  <si>
    <t>Sum of potential reconciliations on expences only</t>
  </si>
  <si>
    <t xml:space="preserve">       4110  Support - prior year; add acct to revenue</t>
  </si>
  <si>
    <t>Committee wish
2025
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</si>
</sst>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$-409]* #,##0_);_([$$-409]* \(#,##0\);_([$$-409]* &quot;-&quot;??_);_(@_)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7030A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</font>
    <font>
      <sz val="11"/>
      <color theme="1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DADADA"/>
        <bgColor rgb="FFDADADA"/>
      </patternFill>
    </fill>
    <fill>
      <patternFill patternType="solid">
        <fgColor rgb="FFC5E0B3"/>
        <bgColor rgb="FFC5E0B3"/>
      </patternFill>
    </fill>
    <fill>
      <patternFill patternType="solid">
        <fgColor rgb="FFFFD965"/>
        <bgColor rgb="FFFFD9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9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3" fillId="2" borderId="2" xfId="0" applyFont="1" applyFill="1" applyBorder="1"/>
    <xf numFmtId="0" fontId="3" fillId="3" borderId="2" xfId="0" applyFont="1" applyFill="1" applyBorder="1"/>
    <xf numFmtId="0" fontId="3" fillId="4" borderId="2" xfId="0" applyFont="1" applyFill="1" applyBorder="1"/>
    <xf numFmtId="0" fontId="3" fillId="5" borderId="2" xfId="0" applyFont="1" applyFill="1" applyBorder="1"/>
    <xf numFmtId="0" fontId="3" fillId="0" borderId="1" xfId="0" applyFont="1" applyBorder="1"/>
    <xf numFmtId="164" fontId="3" fillId="2" borderId="1" xfId="0" applyNumberFormat="1" applyFont="1" applyFill="1" applyBorder="1"/>
    <xf numFmtId="164" fontId="3" fillId="3" borderId="1" xfId="0" applyNumberFormat="1" applyFont="1" applyFill="1" applyBorder="1"/>
    <xf numFmtId="164" fontId="3" fillId="4" borderId="1" xfId="0" applyNumberFormat="1" applyFont="1" applyFill="1" applyBorder="1"/>
    <xf numFmtId="164" fontId="3" fillId="2" borderId="3" xfId="0" applyNumberFormat="1" applyFont="1" applyFill="1" applyBorder="1"/>
    <xf numFmtId="164" fontId="3" fillId="2" borderId="2" xfId="0" applyNumberFormat="1" applyFont="1" applyFill="1" applyBorder="1"/>
    <xf numFmtId="164" fontId="3" fillId="3" borderId="2" xfId="0" applyNumberFormat="1" applyFont="1" applyFill="1" applyBorder="1"/>
    <xf numFmtId="164" fontId="3" fillId="4" borderId="2" xfId="0" applyNumberFormat="1" applyFont="1" applyFill="1" applyBorder="1"/>
    <xf numFmtId="164" fontId="3" fillId="2" borderId="4" xfId="0" applyNumberFormat="1" applyFont="1" applyFill="1" applyBorder="1"/>
    <xf numFmtId="164" fontId="6" fillId="4" borderId="1" xfId="0" applyNumberFormat="1" applyFont="1" applyFill="1" applyBorder="1"/>
    <xf numFmtId="0" fontId="7" fillId="0" borderId="1" xfId="0" applyFont="1" applyBorder="1"/>
    <xf numFmtId="164" fontId="3" fillId="5" borderId="2" xfId="0" applyNumberFormat="1" applyFont="1" applyFill="1" applyBorder="1"/>
    <xf numFmtId="9" fontId="3" fillId="5" borderId="2" xfId="0" applyNumberFormat="1" applyFont="1" applyFill="1" applyBorder="1"/>
    <xf numFmtId="0" fontId="8" fillId="0" borderId="1" xfId="0" applyFont="1" applyBorder="1"/>
    <xf numFmtId="0" fontId="9" fillId="0" borderId="1" xfId="0" applyFont="1" applyBorder="1"/>
    <xf numFmtId="164" fontId="7" fillId="4" borderId="1" xfId="0" applyNumberFormat="1" applyFont="1" applyFill="1" applyBorder="1"/>
    <xf numFmtId="0" fontId="3" fillId="0" borderId="5" xfId="0" applyFont="1" applyBorder="1"/>
    <xf numFmtId="164" fontId="3" fillId="3" borderId="3" xfId="0" applyNumberFormat="1" applyFont="1" applyFill="1" applyBorder="1"/>
    <xf numFmtId="164" fontId="3" fillId="4" borderId="3" xfId="0" applyNumberFormat="1" applyFont="1" applyFill="1" applyBorder="1"/>
    <xf numFmtId="0" fontId="3" fillId="0" borderId="0" xfId="0" applyFont="1"/>
    <xf numFmtId="0" fontId="3" fillId="0" borderId="6" xfId="0" applyFont="1" applyBorder="1"/>
    <xf numFmtId="164" fontId="6" fillId="4" borderId="2" xfId="0" applyNumberFormat="1" applyFont="1" applyFill="1" applyBorder="1"/>
    <xf numFmtId="0" fontId="7" fillId="0" borderId="7" xfId="0" applyFont="1" applyBorder="1"/>
    <xf numFmtId="0" fontId="3" fillId="0" borderId="7" xfId="0" applyFont="1" applyBorder="1"/>
    <xf numFmtId="0" fontId="7" fillId="0" borderId="0" xfId="0" applyFont="1"/>
    <xf numFmtId="164" fontId="6" fillId="4" borderId="3" xfId="0" applyNumberFormat="1" applyFont="1" applyFill="1" applyBorder="1"/>
    <xf numFmtId="164" fontId="3" fillId="5" borderId="1" xfId="0" applyNumberFormat="1" applyFont="1" applyFill="1" applyBorder="1"/>
    <xf numFmtId="9" fontId="3" fillId="5" borderId="1" xfId="0" applyNumberFormat="1" applyFont="1" applyFill="1" applyBorder="1"/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vertical="center"/>
    </xf>
    <xf numFmtId="164" fontId="6" fillId="4" borderId="1" xfId="0" applyNumberFormat="1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44" fontId="11" fillId="0" borderId="0" xfId="1" applyFont="1" applyAlignment="1">
      <alignment vertical="center"/>
    </xf>
    <xf numFmtId="0" fontId="0" fillId="0" borderId="0" xfId="0" applyAlignment="1">
      <alignment vertical="center" wrapText="1"/>
    </xf>
    <xf numFmtId="164" fontId="3" fillId="4" borderId="1" xfId="0" applyNumberFormat="1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6" fontId="11" fillId="0" borderId="0" xfId="1" applyNumberFormat="1" applyFont="1" applyAlignment="1"/>
    <xf numFmtId="0" fontId="8" fillId="0" borderId="1" xfId="0" applyFont="1" applyBorder="1" applyAlignment="1">
      <alignment wrapText="1"/>
    </xf>
    <xf numFmtId="0" fontId="3" fillId="0" borderId="0" xfId="0" applyFont="1" applyAlignment="1">
      <alignment vertical="center"/>
    </xf>
    <xf numFmtId="164" fontId="3" fillId="3" borderId="2" xfId="0" applyNumberFormat="1" applyFont="1" applyFill="1" applyBorder="1" applyAlignment="1">
      <alignment vertical="center"/>
    </xf>
    <xf numFmtId="164" fontId="6" fillId="4" borderId="2" xfId="0" applyNumberFormat="1" applyFont="1" applyFill="1" applyBorder="1" applyAlignment="1">
      <alignment vertical="center"/>
    </xf>
    <xf numFmtId="0" fontId="14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44" fontId="0" fillId="0" borderId="0" xfId="1" applyFont="1"/>
    <xf numFmtId="0" fontId="5" fillId="0" borderId="0" xfId="0" applyFont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44" fontId="0" fillId="0" borderId="0" xfId="1" applyFont="1" applyAlignment="1">
      <alignment vertical="center"/>
    </xf>
    <xf numFmtId="44" fontId="11" fillId="0" borderId="0" xfId="1" applyFont="1" applyAlignment="1"/>
    <xf numFmtId="44" fontId="14" fillId="0" borderId="0" xfId="1" applyFont="1" applyAlignment="1">
      <alignment vertical="center"/>
    </xf>
    <xf numFmtId="0" fontId="0" fillId="6" borderId="0" xfId="0" applyFill="1"/>
    <xf numFmtId="0" fontId="14" fillId="0" borderId="0" xfId="0" applyFont="1" applyAlignment="1">
      <alignment wrapText="1"/>
    </xf>
    <xf numFmtId="44" fontId="15" fillId="6" borderId="0" xfId="1" applyFont="1" applyFill="1"/>
    <xf numFmtId="6" fontId="13" fillId="6" borderId="0" xfId="0" applyNumberFormat="1" applyFont="1" applyFill="1" applyAlignment="1">
      <alignment vertical="center"/>
    </xf>
    <xf numFmtId="8" fontId="16" fillId="6" borderId="0" xfId="0" applyNumberFormat="1" applyFont="1" applyFill="1" applyAlignment="1">
      <alignment vertical="center"/>
    </xf>
    <xf numFmtId="44" fontId="14" fillId="6" borderId="0" xfId="1" applyFont="1" applyFill="1" applyAlignment="1">
      <alignment vertical="center"/>
    </xf>
    <xf numFmtId="44" fontId="0" fillId="6" borderId="0" xfId="1" applyFont="1" applyFill="1"/>
    <xf numFmtId="44" fontId="0" fillId="6" borderId="0" xfId="1" applyFont="1" applyFill="1" applyAlignment="1">
      <alignment vertical="center"/>
    </xf>
    <xf numFmtId="0" fontId="17" fillId="0" borderId="0" xfId="0" applyFont="1" applyAlignment="1">
      <alignment horizontal="center" vertical="center" wrapText="1"/>
    </xf>
    <xf numFmtId="6" fontId="0" fillId="6" borderId="0" xfId="0" applyNumberFormat="1" applyFill="1"/>
    <xf numFmtId="165" fontId="18" fillId="0" borderId="2" xfId="0" applyNumberFormat="1" applyFont="1" applyBorder="1"/>
    <xf numFmtId="6" fontId="13" fillId="6" borderId="0" xfId="0" applyNumberFormat="1" applyFont="1" applyFill="1"/>
    <xf numFmtId="6" fontId="0" fillId="0" borderId="0" xfId="0" applyNumberFormat="1" applyFill="1"/>
    <xf numFmtId="44" fontId="0" fillId="0" borderId="0" xfId="1" applyFont="1" applyFill="1"/>
    <xf numFmtId="6" fontId="0" fillId="0" borderId="0" xfId="0" applyNumberFormat="1" applyFill="1" applyAlignment="1">
      <alignment vertical="center"/>
    </xf>
    <xf numFmtId="44" fontId="0" fillId="0" borderId="0" xfId="1" applyFont="1" applyFill="1" applyAlignment="1">
      <alignment vertical="center"/>
    </xf>
    <xf numFmtId="0" fontId="0" fillId="0" borderId="2" xfId="0" applyBorder="1"/>
    <xf numFmtId="0" fontId="18" fillId="0" borderId="8" xfId="0" pivotButton="1" applyFont="1" applyBorder="1"/>
    <xf numFmtId="0" fontId="18" fillId="0" borderId="9" xfId="0" applyFont="1" applyBorder="1"/>
    <xf numFmtId="0" fontId="0" fillId="0" borderId="9" xfId="0" applyBorder="1"/>
    <xf numFmtId="0" fontId="0" fillId="0" borderId="10" xfId="0" applyBorder="1"/>
    <xf numFmtId="0" fontId="18" fillId="0" borderId="11" xfId="0" applyFont="1" applyBorder="1" applyAlignment="1">
      <alignment horizontal="left"/>
    </xf>
    <xf numFmtId="0" fontId="0" fillId="0" borderId="12" xfId="0" applyBorder="1"/>
    <xf numFmtId="0" fontId="0" fillId="0" borderId="11" xfId="0" applyBorder="1"/>
    <xf numFmtId="0" fontId="0" fillId="7" borderId="13" xfId="0" applyFill="1" applyBorder="1"/>
    <xf numFmtId="0" fontId="0" fillId="7" borderId="14" xfId="0" applyFill="1" applyBorder="1"/>
    <xf numFmtId="0" fontId="0" fillId="7" borderId="15" xfId="0" applyFill="1" applyBorder="1"/>
  </cellXfs>
  <cellStyles count="2">
    <cellStyle name="Currency" xfId="1" builtinId="4"/>
    <cellStyle name="Normal" xfId="0" builtinId="0"/>
  </cellStyles>
  <dxfs count="14">
    <dxf>
      <border>
        <left style="medium">
          <color rgb="FFC00000"/>
        </left>
        <right style="medium">
          <color rgb="FFC00000"/>
        </right>
        <top style="medium">
          <color rgb="FFC00000"/>
        </top>
        <bottom style="medium">
          <color rgb="FFC00000"/>
        </bottom>
      </border>
    </dxf>
    <dxf>
      <border>
        <left style="medium">
          <color rgb="FFC00000"/>
        </left>
        <right style="medium">
          <color rgb="FFC00000"/>
        </right>
        <top style="medium">
          <color rgb="FFC00000"/>
        </top>
        <bottom style="medium">
          <color rgb="FFC00000"/>
        </bottom>
      </border>
    </dxf>
    <dxf>
      <border>
        <left style="medium">
          <color rgb="FFC00000"/>
        </left>
        <right style="medium">
          <color rgb="FFC00000"/>
        </right>
        <top style="medium">
          <color rgb="FFC00000"/>
        </top>
        <bottom style="medium">
          <color rgb="FFC00000"/>
        </bottom>
      </border>
    </dxf>
    <dxf>
      <border>
        <left style="medium">
          <color rgb="FFC00000"/>
        </left>
        <right style="medium">
          <color rgb="FFC00000"/>
        </right>
        <top style="medium">
          <color rgb="FFC00000"/>
        </top>
        <bottom style="medium">
          <color rgb="FFC00000"/>
        </bottom>
      </border>
    </dxf>
    <dxf>
      <border>
        <left style="medium">
          <color rgb="FFC00000"/>
        </left>
        <right style="medium">
          <color rgb="FFC00000"/>
        </right>
        <top style="medium">
          <color rgb="FFC00000"/>
        </top>
        <bottom style="medium">
          <color rgb="FFC00000"/>
        </bottom>
      </border>
    </dxf>
    <dxf>
      <border>
        <left style="medium">
          <color rgb="FFC00000"/>
        </left>
        <right style="medium">
          <color rgb="FFC00000"/>
        </right>
        <top style="medium">
          <color rgb="FFC00000"/>
        </top>
        <bottom style="medium">
          <color rgb="FFC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medium">
          <color rgb="FFC00000"/>
        </left>
        <right style="medium">
          <color rgb="FFC00000"/>
        </right>
        <top style="medium">
          <color rgb="FFC00000"/>
        </top>
        <bottom style="medium">
          <color rgb="FFC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EOY24_Giving_25es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vin Snowden" refreshedDate="45683.883458912038" createdVersion="8" refreshedVersion="8" minRefreshableVersion="3" recordCount="143" xr:uid="{849C81F3-43A6-4E0E-A246-4B285F8C695C}">
  <cacheSource type="worksheet">
    <worksheetSource ref="B1:L144" sheet="2025 2024 comp" r:id="rId2"/>
  </cacheSource>
  <cacheFields count="11">
    <cacheField name="Name" numFmtId="0">
      <sharedItems/>
    </cacheField>
    <cacheField name="LastName" numFmtId="0">
      <sharedItems/>
    </cacheField>
    <cacheField name="2025 Pledged amount" numFmtId="0">
      <sharedItems containsString="0" containsBlank="1" containsNumber="1" containsInteger="1" minValue="120" maxValue="50000"/>
    </cacheField>
    <cacheField name="Amount Pledged_x000a_2024" numFmtId="0">
      <sharedItems containsString="0" containsBlank="1" containsNumber="1" containsInteger="1" minValue="120" maxValue="45000"/>
    </cacheField>
    <cacheField name="Amount Given_x000a_2024" numFmtId="0">
      <sharedItems containsString="0" containsBlank="1" containsNumber="1" minValue="0" maxValue="46750"/>
    </cacheField>
    <cacheField name="Pledge Balance_x000a_2024" numFmtId="0">
      <sharedItems containsString="0" containsBlank="1" containsNumber="1" minValue="-17705.46" maxValue="9000"/>
    </cacheField>
    <cacheField name="Total Non Pledge_x000a_2024" numFmtId="0">
      <sharedItems containsString="0" containsBlank="1" containsNumber="1" minValue="0" maxValue="15300"/>
    </cacheField>
    <cacheField name="2024 Pledge / non pledge" numFmtId="0">
      <sharedItems/>
    </cacheField>
    <cacheField name="2025 Pledge / nonpledge" numFmtId="0">
      <sharedItems count="2">
        <s v="yes 2025"/>
        <s v="2025 non pledge"/>
      </sharedItems>
    </cacheField>
    <cacheField name="Inc / Dec 24 - 25" numFmtId="9">
      <sharedItems containsMixedTypes="1" containsNumber="1" minValue="-1" maxValue="1.5"/>
    </cacheField>
    <cacheField name="Expected 2025 Income" numFmtId="165">
      <sharedItems containsSemiMixedTypes="0" containsString="0" containsNumber="1" minValue="0" maxValue="5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3">
  <r>
    <s v="Arland Actkinson"/>
    <s v="Actkinson"/>
    <n v="1512"/>
    <n v="1400"/>
    <n v="1400"/>
    <n v="0"/>
    <n v="0"/>
    <s v="Yes 2024"/>
    <x v="0"/>
    <n v="0.08"/>
    <n v="1512"/>
  </r>
  <r>
    <s v="Charles &amp; Judy Allton"/>
    <s v="Allton"/>
    <n v="14300"/>
    <n v="14300"/>
    <n v="14300"/>
    <n v="0"/>
    <n v="0"/>
    <s v="Yes 2024"/>
    <x v="0"/>
    <n v="0"/>
    <n v="14300"/>
  </r>
  <r>
    <s v="Sherwin &amp; Maureen Bigueras"/>
    <s v="Bigueras"/>
    <m/>
    <m/>
    <n v="0"/>
    <n v="0"/>
    <n v="576.72"/>
    <s v="2024 no pledge"/>
    <x v="1"/>
    <s v=""/>
    <n v="576.72"/>
  </r>
  <r>
    <s v="Cathy Black"/>
    <s v="Black"/>
    <n v="7500"/>
    <n v="7500"/>
    <n v="5455"/>
    <n v="2045"/>
    <n v="0"/>
    <s v="Yes 2024"/>
    <x v="0"/>
    <n v="0"/>
    <n v="7500"/>
  </r>
  <r>
    <s v="Mark &amp; Paula Bonath"/>
    <s v="Bonath"/>
    <m/>
    <m/>
    <n v="0"/>
    <n v="0"/>
    <n v="400"/>
    <s v="2024 no pledge"/>
    <x v="1"/>
    <s v=""/>
    <n v="400"/>
  </r>
  <r>
    <s v="Jeannette Booher"/>
    <s v="Booher"/>
    <n v="300"/>
    <n v="240"/>
    <n v="240"/>
    <n v="0"/>
    <n v="0"/>
    <s v="Yes 2024"/>
    <x v="0"/>
    <n v="0.25"/>
    <n v="300"/>
  </r>
  <r>
    <s v="Vance &amp; Angela Boyer"/>
    <s v="Boyer"/>
    <m/>
    <m/>
    <n v="0"/>
    <n v="0"/>
    <n v="500"/>
    <s v="2024 no pledge"/>
    <x v="1"/>
    <s v=""/>
    <n v="500"/>
  </r>
  <r>
    <s v="Anna Mae Boyer"/>
    <s v="Boyer"/>
    <n v="8000"/>
    <n v="8000"/>
    <n v="10000"/>
    <n v="-2000"/>
    <n v="0"/>
    <s v="Yes 2024"/>
    <x v="0"/>
    <n v="0"/>
    <n v="8000"/>
  </r>
  <r>
    <s v="Mike &amp; Karla Bradley"/>
    <s v="Bradley"/>
    <n v="3000"/>
    <n v="3000"/>
    <n v="2250"/>
    <n v="750"/>
    <n v="0"/>
    <s v="Yes 2024"/>
    <x v="0"/>
    <n v="0"/>
    <n v="3000"/>
  </r>
  <r>
    <s v="Kathy Braeuer"/>
    <s v="Braeuer"/>
    <n v="4800"/>
    <n v="4800"/>
    <n v="3600"/>
    <n v="1200"/>
    <n v="0"/>
    <s v="Yes 2024"/>
    <x v="0"/>
    <n v="0"/>
    <n v="4800"/>
  </r>
  <r>
    <s v="Bruce &amp; Marilyn Branham"/>
    <s v="Branham"/>
    <n v="6000"/>
    <n v="4800"/>
    <n v="4800"/>
    <n v="0"/>
    <m/>
    <s v="Yes 2024"/>
    <x v="0"/>
    <n v="0.25"/>
    <n v="6000"/>
  </r>
  <r>
    <s v="Maia Brown"/>
    <s v="Brown"/>
    <m/>
    <m/>
    <n v="0"/>
    <n v="0"/>
    <n v="28"/>
    <s v="2024 no pledge"/>
    <x v="1"/>
    <s v=""/>
    <n v="28"/>
  </r>
  <r>
    <s v="Allen &amp; Judy Brown"/>
    <s v="Brown"/>
    <n v="7920"/>
    <n v="6000"/>
    <n v="6000"/>
    <n v="0"/>
    <n v="0"/>
    <s v="Yes 2024"/>
    <x v="0"/>
    <n v="0.32"/>
    <n v="7920"/>
  </r>
  <r>
    <s v="Laura Bryan"/>
    <s v="Bryan"/>
    <n v="1200"/>
    <m/>
    <n v="0"/>
    <n v="0"/>
    <n v="1770"/>
    <s v="2024 no pledge"/>
    <x v="0"/>
    <s v="New pledge"/>
    <n v="1200"/>
  </r>
  <r>
    <s v="Louise Burke"/>
    <s v="Burke"/>
    <m/>
    <m/>
    <n v="0"/>
    <n v="0"/>
    <n v="20"/>
    <s v="2024 no pledge"/>
    <x v="1"/>
    <s v=""/>
    <n v="20"/>
  </r>
  <r>
    <s v="Doug &amp; Regina Byerly"/>
    <s v="Byerly"/>
    <n v="5200"/>
    <m/>
    <n v="0"/>
    <n v="0"/>
    <n v="3600"/>
    <s v="2024 no pledge"/>
    <x v="0"/>
    <s v="New pledge"/>
    <n v="5200"/>
  </r>
  <r>
    <s v="Jeanette Chase"/>
    <s v="Chase"/>
    <m/>
    <m/>
    <n v="0"/>
    <n v="0"/>
    <n v="20"/>
    <s v="2024 no pledge"/>
    <x v="1"/>
    <s v=""/>
    <n v="20"/>
  </r>
  <r>
    <s v="Michie &amp; Jan Coldwell"/>
    <s v="Coldwell"/>
    <n v="4000"/>
    <n v="4000"/>
    <n v="16060"/>
    <n v="-12060"/>
    <n v="0"/>
    <s v="Yes 2024"/>
    <x v="0"/>
    <n v="0"/>
    <n v="4000"/>
  </r>
  <r>
    <s v="Kevin Colovin"/>
    <s v="Colovin"/>
    <n v="120"/>
    <n v="120"/>
    <n v="120"/>
    <n v="0"/>
    <n v="0"/>
    <s v="Yes 2024"/>
    <x v="0"/>
    <n v="0"/>
    <n v="120"/>
  </r>
  <r>
    <s v="Dave &amp; Jane Cook"/>
    <s v="Cook"/>
    <m/>
    <n v="4800"/>
    <n v="2000"/>
    <n v="2800"/>
    <n v="1000"/>
    <s v="Yes 2024"/>
    <x v="1"/>
    <n v="-1"/>
    <n v="1000"/>
  </r>
  <r>
    <s v="Jimm &amp; Michael Cooper"/>
    <s v="Cooper"/>
    <n v="2400"/>
    <n v="2400"/>
    <n v="2200"/>
    <n v="200"/>
    <m/>
    <s v="Yes 2024"/>
    <x v="0"/>
    <n v="0"/>
    <n v="2400"/>
  </r>
  <r>
    <s v="Beverly Crockett"/>
    <s v="Crockett"/>
    <n v="1200"/>
    <n v="1200"/>
    <n v="2335.06"/>
    <n v="-1135.06"/>
    <m/>
    <s v="Yes 2024"/>
    <x v="0"/>
    <n v="0"/>
    <n v="1200"/>
  </r>
  <r>
    <s v="Roemehl Dewey"/>
    <s v="Dewey"/>
    <m/>
    <m/>
    <n v="0"/>
    <n v="0"/>
    <n v="1500"/>
    <s v="2024 no pledge"/>
    <x v="1"/>
    <s v=""/>
    <n v="1500"/>
  </r>
  <r>
    <s v="John Dewey"/>
    <s v="Dewey"/>
    <m/>
    <n v="1500"/>
    <n v="800"/>
    <n v="700"/>
    <n v="0"/>
    <s v="Yes 2024"/>
    <x v="1"/>
    <n v="-1"/>
    <n v="0"/>
  </r>
  <r>
    <s v="Kathy Dixon"/>
    <s v="Dixon"/>
    <n v="4800"/>
    <n v="4800"/>
    <n v="4800"/>
    <n v="0"/>
    <n v="0"/>
    <s v="Yes 2024"/>
    <x v="0"/>
    <n v="0"/>
    <n v="4800"/>
  </r>
  <r>
    <s v="Sean Douglas"/>
    <s v="Douglas"/>
    <m/>
    <m/>
    <n v="0"/>
    <n v="0"/>
    <n v="10"/>
    <s v="2024 no pledge"/>
    <x v="1"/>
    <s v=""/>
    <n v="10"/>
  </r>
  <r>
    <s v="Judy Duncan"/>
    <s v="Duncan"/>
    <m/>
    <m/>
    <n v="0"/>
    <n v="0"/>
    <n v="1825"/>
    <s v="2024 no pledge"/>
    <x v="1"/>
    <s v=""/>
    <n v="1825"/>
  </r>
  <r>
    <s v="Bill &amp; Sandy Dwyer"/>
    <s v="Dwyer"/>
    <n v="3000"/>
    <n v="3000"/>
    <n v="3000"/>
    <n v="0"/>
    <n v="0"/>
    <s v="Yes 2024"/>
    <x v="0"/>
    <n v="0"/>
    <n v="3000"/>
  </r>
  <r>
    <s v="Ken &amp; Brenda Emery"/>
    <s v="Emery"/>
    <m/>
    <m/>
    <n v="0"/>
    <n v="0"/>
    <n v="500"/>
    <s v="2024 no pledge"/>
    <x v="1"/>
    <s v=""/>
    <n v="500"/>
  </r>
  <r>
    <s v="Dottie Evans"/>
    <s v="Evans"/>
    <n v="600"/>
    <n v="1200"/>
    <n v="1200"/>
    <n v="0"/>
    <m/>
    <s v="Yes 2024"/>
    <x v="0"/>
    <n v="-0.5"/>
    <n v="600"/>
  </r>
  <r>
    <s v="Viera Ezhevskaya"/>
    <s v="Ezhevskaya"/>
    <n v="180"/>
    <m/>
    <m/>
    <m/>
    <m/>
    <s v="2024 no pledge"/>
    <x v="0"/>
    <s v="New pledge"/>
    <n v="180"/>
  </r>
  <r>
    <s v="Anya Ezhevskaya"/>
    <s v="Ezhevskaya"/>
    <n v="7800"/>
    <n v="6600"/>
    <n v="6600"/>
    <n v="0"/>
    <n v="0"/>
    <s v="Yes 2024"/>
    <x v="0"/>
    <n v="0.18181818181818182"/>
    <n v="7800"/>
  </r>
  <r>
    <s v="Ralph &amp; Brenda Faxel"/>
    <s v="Faxel"/>
    <n v="7205"/>
    <n v="6750"/>
    <n v="6750"/>
    <n v="0"/>
    <n v="0"/>
    <s v="Yes 2024"/>
    <x v="0"/>
    <n v="6.7407407407407402E-2"/>
    <n v="7205"/>
  </r>
  <r>
    <s v="Bambi Fitzgerald"/>
    <s v="Fitzgerald"/>
    <m/>
    <m/>
    <n v="0"/>
    <n v="0"/>
    <n v="1500"/>
    <s v="2024 no pledge"/>
    <x v="1"/>
    <s v=""/>
    <n v="1500"/>
  </r>
  <r>
    <s v="David &amp; Cynthia Floyd"/>
    <s v="Floyd"/>
    <n v="2700"/>
    <n v="2700"/>
    <n v="0"/>
    <n v="2700"/>
    <n v="0"/>
    <s v="Yes 2024"/>
    <x v="0"/>
    <n v="0"/>
    <n v="2700"/>
  </r>
  <r>
    <s v="David &amp; Judy Ford"/>
    <s v="Ford"/>
    <n v="2400"/>
    <n v="1800"/>
    <n v="1950"/>
    <n v="-150"/>
    <n v="0"/>
    <s v="Yes 2024"/>
    <x v="0"/>
    <n v="0.33333333333333331"/>
    <n v="2400"/>
  </r>
  <r>
    <s v="Glenn &amp; Geri Foster"/>
    <s v="Foster"/>
    <n v="2400"/>
    <n v="2400"/>
    <n v="2600"/>
    <n v="-200"/>
    <n v="0"/>
    <s v="Yes 2024"/>
    <x v="0"/>
    <n v="0"/>
    <n v="2400"/>
  </r>
  <r>
    <s v="Susan Fox"/>
    <s v="Fox"/>
    <n v="4200"/>
    <n v="4200"/>
    <n v="4200"/>
    <n v="0"/>
    <n v="0"/>
    <s v="Yes 2024"/>
    <x v="0"/>
    <n v="0"/>
    <n v="4200"/>
  </r>
  <r>
    <s v="Beth Frohme"/>
    <s v="Frohme"/>
    <n v="6000"/>
    <n v="5000"/>
    <n v="5000"/>
    <n v="0"/>
    <n v="0"/>
    <s v="Yes 2024"/>
    <x v="0"/>
    <n v="0.2"/>
    <n v="6000"/>
  </r>
  <r>
    <s v="Alice Frye"/>
    <s v="Frye"/>
    <n v="5500"/>
    <n v="7000"/>
    <n v="8483"/>
    <n v="-1483"/>
    <n v="0"/>
    <s v="Yes 2024"/>
    <x v="0"/>
    <n v="-0.21428571428571427"/>
    <n v="5500"/>
  </r>
  <r>
    <s v="Marjy Fulton"/>
    <s v="Fulton"/>
    <n v="2400"/>
    <n v="2400"/>
    <n v="2400"/>
    <n v="0"/>
    <m/>
    <s v="Yes 2024"/>
    <x v="0"/>
    <n v="0"/>
    <n v="2400"/>
  </r>
  <r>
    <s v="Betty Geehan"/>
    <s v="Geehan"/>
    <n v="4200"/>
    <n v="4200"/>
    <n v="4550"/>
    <n v="-350"/>
    <n v="0"/>
    <s v="Yes 2024"/>
    <x v="0"/>
    <n v="0"/>
    <n v="4200"/>
  </r>
  <r>
    <s v="Kimberly Glaus Late"/>
    <s v="Glaus Late"/>
    <n v="4000"/>
    <m/>
    <n v="0"/>
    <n v="0"/>
    <n v="3200"/>
    <s v="2024 no pledge"/>
    <x v="0"/>
    <s v=""/>
    <n v="4000"/>
  </r>
  <r>
    <s v="Mary Goeckler"/>
    <s v="Goeckler"/>
    <n v="9000"/>
    <n v="10000"/>
    <n v="10000"/>
    <n v="0"/>
    <n v="0"/>
    <s v="Yes 2024"/>
    <x v="0"/>
    <n v="-0.1"/>
    <n v="9000"/>
  </r>
  <r>
    <s v="John &amp; Laura Grady"/>
    <s v="Grady"/>
    <m/>
    <m/>
    <n v="0"/>
    <n v="0"/>
    <n v="15300"/>
    <s v="2024 no pledge"/>
    <x v="1"/>
    <s v=""/>
    <n v="15300"/>
  </r>
  <r>
    <s v="Nancy Gustke"/>
    <s v="Gustke"/>
    <n v="3600"/>
    <n v="3600"/>
    <n v="3600"/>
    <n v="0"/>
    <n v="0"/>
    <s v="Yes 2024"/>
    <x v="0"/>
    <n v="0"/>
    <n v="3600"/>
  </r>
  <r>
    <s v="Paul &amp; Kim Harano"/>
    <s v="Harano"/>
    <n v="2600"/>
    <n v="15600"/>
    <n v="15600"/>
    <n v="0"/>
    <n v="0"/>
    <s v="Yes 2024"/>
    <x v="0"/>
    <n v="-0.83333333333333337"/>
    <n v="2600"/>
  </r>
  <r>
    <s v="Margaret Harris"/>
    <s v="Harris"/>
    <n v="1344"/>
    <n v="1200"/>
    <n v="1200"/>
    <n v="0"/>
    <n v="0"/>
    <s v="Yes 2024"/>
    <x v="0"/>
    <n v="0.12"/>
    <n v="1344"/>
  </r>
  <r>
    <s v="Clyde &amp; Jackie Hart"/>
    <s v="Hart"/>
    <n v="1980"/>
    <n v="1980"/>
    <n v="1980"/>
    <n v="0"/>
    <n v="0"/>
    <s v="Yes 2024"/>
    <x v="0"/>
    <n v="0"/>
    <n v="1980"/>
  </r>
  <r>
    <s v="John &amp; Sharon Hightower"/>
    <s v="Hightower"/>
    <m/>
    <m/>
    <n v="0"/>
    <n v="0"/>
    <n v="8400"/>
    <s v="2024 no pledge"/>
    <x v="1"/>
    <s v=""/>
    <n v="8400"/>
  </r>
  <r>
    <s v="Vic &amp; Janice Hirsch"/>
    <s v="Hirsch"/>
    <m/>
    <m/>
    <n v="0"/>
    <n v="0"/>
    <n v="4300"/>
    <s v="2024 no pledge"/>
    <x v="1"/>
    <s v=""/>
    <n v="4300"/>
  </r>
  <r>
    <s v="Joseph &amp; Becki Hisle"/>
    <s v="Hisle"/>
    <m/>
    <m/>
    <n v="0"/>
    <n v="0"/>
    <n v="650"/>
    <s v="2024 no pledge"/>
    <x v="1"/>
    <s v=""/>
    <n v="650"/>
  </r>
  <r>
    <s v="Peter &amp; Leslie Hurt"/>
    <s v="Hurt"/>
    <m/>
    <m/>
    <n v="0"/>
    <n v="0"/>
    <n v="20"/>
    <s v="2024 no pledge"/>
    <x v="1"/>
    <s v=""/>
    <n v="20"/>
  </r>
  <r>
    <s v="George &amp; Sonia James"/>
    <s v="James"/>
    <n v="6900"/>
    <n v="6900"/>
    <n v="7325"/>
    <n v="-425"/>
    <n v="0"/>
    <s v="Yes 2024"/>
    <x v="0"/>
    <n v="0"/>
    <n v="6900"/>
  </r>
  <r>
    <s v="Cleo Jones"/>
    <s v="Jones"/>
    <m/>
    <n v="18000"/>
    <n v="9000"/>
    <n v="9000"/>
    <n v="0"/>
    <s v="Yes 2024"/>
    <x v="1"/>
    <n v="-1"/>
    <n v="0"/>
  </r>
  <r>
    <s v="John Jordan"/>
    <s v="Jordan"/>
    <n v="2400"/>
    <n v="2400"/>
    <n v="2400"/>
    <n v="0"/>
    <n v="0"/>
    <s v="Yes 2024"/>
    <x v="0"/>
    <n v="0"/>
    <n v="2400"/>
  </r>
  <r>
    <s v="Diane Kane"/>
    <s v="Kane"/>
    <n v="4000"/>
    <n v="4000"/>
    <n v="4000"/>
    <n v="0"/>
    <n v="0"/>
    <s v="Yes 2024"/>
    <x v="0"/>
    <n v="0"/>
    <n v="4000"/>
  </r>
  <r>
    <s v="James Kidwell"/>
    <s v="Kidwell"/>
    <n v="1500"/>
    <n v="1200"/>
    <n v="1345.17"/>
    <n v="-145.16999999999999"/>
    <n v="0"/>
    <s v="Yes 2024"/>
    <x v="0"/>
    <n v="0.25"/>
    <n v="1500"/>
  </r>
  <r>
    <s v="Chris &amp; Jenny Kidwell"/>
    <s v="Kidwell"/>
    <n v="2160"/>
    <n v="2160"/>
    <n v="2160"/>
    <n v="0"/>
    <n v="0"/>
    <s v="Yes 2024"/>
    <x v="0"/>
    <n v="0"/>
    <n v="2160"/>
  </r>
  <r>
    <s v="Erik Kinzler"/>
    <s v="Kinzler"/>
    <n v="10200"/>
    <n v="9000"/>
    <n v="9000"/>
    <n v="0"/>
    <n v="0"/>
    <s v="Yes 2024"/>
    <x v="0"/>
    <n v="0.13333333333333333"/>
    <n v="10200"/>
  </r>
  <r>
    <s v="James &amp; Kim Kinzler"/>
    <s v="Kinzler"/>
    <n v="37200"/>
    <n v="34200"/>
    <n v="34200"/>
    <n v="0"/>
    <n v="0"/>
    <s v="Yes 2024"/>
    <x v="0"/>
    <n v="8.771929824561403E-2"/>
    <n v="37200"/>
  </r>
  <r>
    <s v="Richard Kleiman"/>
    <s v="Kleiman"/>
    <m/>
    <m/>
    <n v="0"/>
    <n v="0"/>
    <n v="2196.62"/>
    <s v="2024 no pledge"/>
    <x v="1"/>
    <s v=""/>
    <n v="2196.62"/>
  </r>
  <r>
    <s v="Chris Knowles"/>
    <s v="Knowles"/>
    <n v="6000"/>
    <n v="6000"/>
    <n v="6000"/>
    <n v="0"/>
    <n v="0"/>
    <s v="Yes 2024"/>
    <x v="0"/>
    <n v="0"/>
    <n v="6000"/>
  </r>
  <r>
    <s v="George &amp; Phyllis Koenig"/>
    <s v="Koenig"/>
    <n v="2400"/>
    <n v="2400"/>
    <n v="1650"/>
    <n v="750"/>
    <n v="0"/>
    <s v="Yes 2024"/>
    <x v="0"/>
    <n v="0"/>
    <n v="2400"/>
  </r>
  <r>
    <s v="Pete &amp; Pat Koester"/>
    <s v="Koester"/>
    <n v="50000"/>
    <n v="45000"/>
    <n v="46750"/>
    <n v="-1750"/>
    <n v="0"/>
    <s v="Yes 2024"/>
    <x v="0"/>
    <n v="0.1111111111111111"/>
    <n v="50000"/>
  </r>
  <r>
    <s v="Mike &amp; Elaine Lapka"/>
    <s v="Lapka"/>
    <m/>
    <n v="1000"/>
    <n v="0"/>
    <n v="1000"/>
    <n v="0"/>
    <s v="Yes 2024"/>
    <x v="1"/>
    <n v="-1"/>
    <n v="0"/>
  </r>
  <r>
    <s v="Jack &amp; Mary Lawrence"/>
    <s v="Lawrence"/>
    <n v="6000"/>
    <n v="5400"/>
    <n v="5400"/>
    <n v="0"/>
    <n v="0"/>
    <s v="Yes 2024"/>
    <x v="0"/>
    <n v="0.1111111111111111"/>
    <n v="6000"/>
  </r>
  <r>
    <s v="Ruth Leach-Vandervort"/>
    <s v="Leach-Vandervort"/>
    <m/>
    <n v="3720"/>
    <n v="3720"/>
    <n v="0"/>
    <n v="0"/>
    <s v="Yes 2024"/>
    <x v="1"/>
    <n v="-1"/>
    <n v="0"/>
  </r>
  <r>
    <s v="Patsy LeBlanc"/>
    <s v="LeBlanc"/>
    <n v="2000"/>
    <n v="1600"/>
    <n v="1200"/>
    <n v="400"/>
    <n v="0"/>
    <s v="Yes 2024"/>
    <x v="0"/>
    <n v="0.25"/>
    <n v="2000"/>
  </r>
  <r>
    <s v="Cookie Leisenring"/>
    <s v="Leisenring"/>
    <m/>
    <n v="400"/>
    <n v="0"/>
    <n v="400"/>
    <n v="0"/>
    <s v="Yes 2024"/>
    <x v="1"/>
    <n v="-1"/>
    <n v="0"/>
  </r>
  <r>
    <s v="Loose Cash"/>
    <s v="Loose Cash"/>
    <m/>
    <m/>
    <n v="0"/>
    <n v="0"/>
    <n v="63"/>
    <s v="2024 no pledge"/>
    <x v="1"/>
    <s v=""/>
    <n v="63"/>
  </r>
  <r>
    <s v="Loose Plate"/>
    <s v="Loose Plate"/>
    <m/>
    <m/>
    <n v="0"/>
    <n v="0"/>
    <n v="4854.3999999999996"/>
    <s v="2024 no pledge"/>
    <x v="1"/>
    <s v=""/>
    <n v="4854.3999999999996"/>
  </r>
  <r>
    <s v="Bill &amp; Erika Lopez"/>
    <s v="Lopez"/>
    <m/>
    <m/>
    <n v="0"/>
    <n v="0"/>
    <n v="1100"/>
    <s v="2024 no pledge"/>
    <x v="1"/>
    <s v=""/>
    <n v="1100"/>
  </r>
  <r>
    <s v="Rick &amp; Liz Loynes"/>
    <s v="Loynes"/>
    <n v="3300"/>
    <n v="3000"/>
    <n v="2500"/>
    <n v="500"/>
    <n v="0"/>
    <s v="Yes 2024"/>
    <x v="0"/>
    <n v="0.1"/>
    <n v="3300"/>
  </r>
  <r>
    <s v="Csilla Ludanyi"/>
    <s v="Ludanyi"/>
    <n v="1500"/>
    <n v="1200"/>
    <n v="1270.17"/>
    <n v="-70.17"/>
    <n v="0"/>
    <s v="Yes 2024"/>
    <x v="0"/>
    <n v="0.25"/>
    <n v="1500"/>
  </r>
  <r>
    <s v="Julie Ludanyi"/>
    <s v="Ludanyi"/>
    <n v="5400"/>
    <n v="4800"/>
    <n v="4800"/>
    <n v="0"/>
    <n v="0"/>
    <s v="Yes 2024"/>
    <x v="0"/>
    <n v="0.125"/>
    <n v="5400"/>
  </r>
  <r>
    <s v="Al &amp; Priscilla Manson"/>
    <s v="Manson"/>
    <n v="12000"/>
    <n v="12000"/>
    <n v="12300"/>
    <n v="-300"/>
    <n v="0"/>
    <s v="Yes 2024"/>
    <x v="0"/>
    <n v="0"/>
    <n v="12000"/>
  </r>
  <r>
    <s v="Dave &amp; Nancy Marks"/>
    <s v="Marks"/>
    <m/>
    <m/>
    <n v="0"/>
    <n v="0"/>
    <n v="690"/>
    <s v="2024 no pledge"/>
    <x v="1"/>
    <s v=""/>
    <n v="690"/>
  </r>
  <r>
    <s v="Kitty Marquardt"/>
    <s v="Marquardt"/>
    <m/>
    <m/>
    <n v="0"/>
    <n v="0"/>
    <n v="550"/>
    <s v="2024 no pledge"/>
    <x v="1"/>
    <s v=""/>
    <n v="550"/>
  </r>
  <r>
    <s v="Jess Martinez"/>
    <s v="Martinez"/>
    <m/>
    <m/>
    <n v="0"/>
    <n v="0"/>
    <n v="600"/>
    <s v="2024 no pledge"/>
    <x v="1"/>
    <s v=""/>
    <n v="600"/>
  </r>
  <r>
    <s v="Debbie Masden"/>
    <s v="Masden"/>
    <n v="2100"/>
    <n v="2100"/>
    <n v="2100"/>
    <n v="0"/>
    <n v="0"/>
    <s v="Yes 2024"/>
    <x v="0"/>
    <n v="0"/>
    <n v="2100"/>
  </r>
  <r>
    <s v="Doug McCann"/>
    <s v="McCann"/>
    <m/>
    <n v="3000"/>
    <n v="850"/>
    <n v="2150"/>
    <n v="0"/>
    <s v="Yes 2024"/>
    <x v="1"/>
    <n v="-1"/>
    <n v="0"/>
  </r>
  <r>
    <s v="Shari McIntosh"/>
    <s v="McIntosh"/>
    <m/>
    <m/>
    <n v="0"/>
    <n v="0"/>
    <n v="20"/>
    <s v="2024 no pledge"/>
    <x v="1"/>
    <s v=""/>
    <n v="20"/>
  </r>
  <r>
    <s v="Terrell McMillan"/>
    <s v="McMillan"/>
    <m/>
    <m/>
    <n v="0"/>
    <n v="0"/>
    <n v="300"/>
    <s v="2024 no pledge"/>
    <x v="1"/>
    <s v=""/>
    <n v="0"/>
  </r>
  <r>
    <s v="Cappi McNeill"/>
    <s v="McNeill"/>
    <n v="3000"/>
    <n v="2700"/>
    <n v="2750"/>
    <n v="-50"/>
    <n v="0"/>
    <s v="Yes 2024"/>
    <x v="0"/>
    <n v="0.1111111111111111"/>
    <n v="3000"/>
  </r>
  <r>
    <s v="Carrie McRay"/>
    <s v="McRay"/>
    <m/>
    <m/>
    <n v="0"/>
    <n v="0"/>
    <n v="590"/>
    <s v="2024 no pledge"/>
    <x v="1"/>
    <s v=""/>
    <n v="590"/>
  </r>
  <r>
    <s v="Herb &amp; Arlis Miles"/>
    <s v="Miles"/>
    <n v="2600"/>
    <n v="1320"/>
    <n v="1320"/>
    <n v="0"/>
    <n v="0"/>
    <s v="Yes 2024"/>
    <x v="0"/>
    <n v="0.96969696969696972"/>
    <n v="2600"/>
  </r>
  <r>
    <s v="Marsha Millsap"/>
    <s v="Millsap"/>
    <m/>
    <m/>
    <n v="0"/>
    <n v="0"/>
    <n v="20"/>
    <s v="2024 no pledge"/>
    <x v="1"/>
    <s v=""/>
    <n v="20"/>
  </r>
  <r>
    <s v="Miscellaneous"/>
    <s v="Miscellaneous"/>
    <m/>
    <m/>
    <n v="0"/>
    <n v="0"/>
    <n v="246"/>
    <s v="2024 no pledge"/>
    <x v="1"/>
    <s v=""/>
    <n v="246"/>
  </r>
  <r>
    <s v="Susan Moore"/>
    <s v="Moore"/>
    <m/>
    <m/>
    <n v="0"/>
    <n v="0"/>
    <n v="20"/>
    <s v="2024 no pledge"/>
    <x v="1"/>
    <s v=""/>
    <n v="20"/>
  </r>
  <r>
    <s v="Gary &amp; Sandy Mossman"/>
    <s v="Mossman"/>
    <n v="10000"/>
    <n v="11000"/>
    <n v="11000"/>
    <n v="0"/>
    <n v="0"/>
    <s v="Yes 2024"/>
    <x v="0"/>
    <n v="-9.0909090909090912E-2"/>
    <n v="10000"/>
  </r>
  <r>
    <s v="Coco Motley"/>
    <s v="Motley"/>
    <n v="10400"/>
    <n v="6000"/>
    <n v="9225"/>
    <n v="-3225"/>
    <n v="0"/>
    <s v="Yes 2024"/>
    <x v="0"/>
    <n v="0.73333333333333328"/>
    <n v="10400"/>
  </r>
  <r>
    <s v="David &amp; Sandy Murphy"/>
    <s v="Murphy"/>
    <n v="1500"/>
    <n v="1500"/>
    <n v="1500"/>
    <n v="0"/>
    <n v="0"/>
    <s v="Yes 2024"/>
    <x v="0"/>
    <n v="0"/>
    <n v="1500"/>
  </r>
  <r>
    <s v="Tim &amp; Jeanie Murray"/>
    <s v="Murray"/>
    <m/>
    <m/>
    <n v="0"/>
    <n v="0"/>
    <n v="1375"/>
    <s v="2024 no pledge"/>
    <x v="1"/>
    <s v=""/>
    <n v="1375"/>
  </r>
  <r>
    <s v="Melinda &amp; Eric Nielsen"/>
    <s v="Nielsen"/>
    <n v="10000"/>
    <n v="6000"/>
    <n v="7100"/>
    <n v="-1100"/>
    <n v="0"/>
    <s v="Yes 2024"/>
    <x v="0"/>
    <n v="0.66666666666666663"/>
    <n v="10000"/>
  </r>
  <r>
    <s v="Sho &amp; Judy Ota"/>
    <s v="Ota"/>
    <n v="4300"/>
    <n v="4000"/>
    <n v="4000"/>
    <n v="0"/>
    <n v="0"/>
    <s v="Yes 2024"/>
    <x v="0"/>
    <n v="7.4999999999999997E-2"/>
    <n v="4300"/>
  </r>
  <r>
    <s v="David &amp; Carol Owens"/>
    <s v="Owens"/>
    <n v="3000"/>
    <n v="3900"/>
    <n v="3075"/>
    <n v="825"/>
    <n v="0"/>
    <s v="Yes 2024"/>
    <x v="0"/>
    <n v="-0.23076923076923078"/>
    <n v="3000"/>
  </r>
  <r>
    <s v="Evelyn Paden"/>
    <s v="Paden"/>
    <n v="1000"/>
    <n v="1000"/>
    <n v="1000"/>
    <n v="0"/>
    <n v="0"/>
    <s v="Yes 2024"/>
    <x v="0"/>
    <n v="0"/>
    <n v="1000"/>
  </r>
  <r>
    <s v="Lucie Patterson"/>
    <s v="Patterson"/>
    <n v="500"/>
    <n v="600"/>
    <n v="500"/>
    <n v="100"/>
    <n v="0"/>
    <s v="Yes 2024"/>
    <x v="0"/>
    <n v="-0.16666666666666666"/>
    <n v="500"/>
  </r>
  <r>
    <s v="Chris &amp; Sarah Ramsay"/>
    <s v="Ramsay"/>
    <n v="3600"/>
    <m/>
    <n v="0"/>
    <n v="0"/>
    <n v="2250"/>
    <s v="2024 no pledge"/>
    <x v="0"/>
    <s v=""/>
    <n v="3600"/>
  </r>
  <r>
    <s v="Mike Ratliff"/>
    <s v="Ratliff"/>
    <m/>
    <m/>
    <n v="0"/>
    <n v="0"/>
    <n v="150"/>
    <s v="2024 no pledge"/>
    <x v="1"/>
    <s v=""/>
    <n v="150"/>
  </r>
  <r>
    <s v="Allyne Ratliff"/>
    <s v="Ratliff"/>
    <m/>
    <n v="600"/>
    <n v="50"/>
    <n v="550"/>
    <n v="0"/>
    <s v="Yes 2024"/>
    <x v="1"/>
    <n v="-1"/>
    <n v="0"/>
  </r>
  <r>
    <s v="Katy Rendon"/>
    <s v="Rendon"/>
    <n v="1200"/>
    <n v="1200"/>
    <n v="1200"/>
    <n v="0"/>
    <n v="0"/>
    <s v="Yes 2024"/>
    <x v="0"/>
    <n v="0"/>
    <n v="1200"/>
  </r>
  <r>
    <s v="Jim Robinson"/>
    <s v="Robinson"/>
    <n v="240"/>
    <n v="240"/>
    <n v="240"/>
    <n v="0"/>
    <n v="0"/>
    <s v="Yes 2024"/>
    <x v="0"/>
    <n v="0"/>
    <n v="240"/>
  </r>
  <r>
    <s v="Alberta Rohlfing"/>
    <s v="Rohlfing"/>
    <n v="3600"/>
    <n v="3600"/>
    <n v="3600"/>
    <n v="0"/>
    <n v="0"/>
    <s v="Yes 2024"/>
    <x v="0"/>
    <n v="0"/>
    <n v="3600"/>
  </r>
  <r>
    <s v="Geoff &amp; Missy Rorrer"/>
    <s v="Rorrer"/>
    <m/>
    <m/>
    <n v="0"/>
    <n v="0"/>
    <n v="100"/>
    <s v="2024 no pledge"/>
    <x v="1"/>
    <s v=""/>
    <n v="100"/>
  </r>
  <r>
    <s v="John &amp; Mary Rosborough"/>
    <s v="Rosborough"/>
    <n v="200"/>
    <n v="200"/>
    <n v="200"/>
    <n v="0"/>
    <n v="0"/>
    <s v="Yes 2024"/>
    <x v="0"/>
    <n v="0"/>
    <n v="200"/>
  </r>
  <r>
    <s v="Diane Roy"/>
    <s v="Roy"/>
    <m/>
    <m/>
    <n v="0"/>
    <n v="0"/>
    <n v="3000"/>
    <s v="2024 no pledge"/>
    <x v="1"/>
    <s v=""/>
    <n v="3000"/>
  </r>
  <r>
    <s v="Mike &amp; Kristy Russell"/>
    <s v="Russell"/>
    <n v="500"/>
    <m/>
    <n v="0"/>
    <n v="0"/>
    <n v="50"/>
    <s v="2024 no pledge"/>
    <x v="0"/>
    <s v=""/>
    <n v="500"/>
  </r>
  <r>
    <s v="Jayne Samson"/>
    <s v="Samson"/>
    <m/>
    <n v="1200"/>
    <n v="1200"/>
    <n v="0"/>
    <n v="0"/>
    <s v="Yes 2024"/>
    <x v="1"/>
    <n v="-1"/>
    <n v="0"/>
  </r>
  <r>
    <s v="Joe &amp; Jeanette Schwarz"/>
    <s v="Schwarz"/>
    <n v="6600"/>
    <n v="6000"/>
    <n v="6000"/>
    <n v="0"/>
    <n v="0"/>
    <s v="Yes 2024"/>
    <x v="0"/>
    <n v="0.1"/>
    <n v="6600"/>
  </r>
  <r>
    <s v="Marjorie Seiter"/>
    <s v="Seiter"/>
    <m/>
    <m/>
    <n v="0"/>
    <n v="0"/>
    <n v="1100"/>
    <s v="2024 no pledge"/>
    <x v="1"/>
    <s v=""/>
    <n v="1100"/>
  </r>
  <r>
    <s v="Alice Sell"/>
    <s v="Sell"/>
    <m/>
    <m/>
    <n v="0"/>
    <n v="0"/>
    <n v="110"/>
    <s v="2024 no pledge"/>
    <x v="1"/>
    <s v=""/>
    <n v="110"/>
  </r>
  <r>
    <s v="Tom Sharon"/>
    <s v="Sharon"/>
    <n v="3600"/>
    <n v="9600"/>
    <n v="8800"/>
    <n v="800"/>
    <n v="0"/>
    <s v="Yes 2024"/>
    <x v="0"/>
    <n v="-0.625"/>
    <n v="3600"/>
  </r>
  <r>
    <s v="Jon &amp; Renne Siewers"/>
    <s v="Siewers"/>
    <n v="1800"/>
    <n v="900"/>
    <n v="900"/>
    <n v="0"/>
    <n v="0"/>
    <s v="Yes 2024"/>
    <x v="0"/>
    <n v="1"/>
    <n v="1800"/>
  </r>
  <r>
    <s v="Vicki Smith"/>
    <s v="Smith"/>
    <m/>
    <m/>
    <n v="0"/>
    <n v="0"/>
    <n v="15"/>
    <s v="2024 no pledge"/>
    <x v="1"/>
    <s v=""/>
    <n v="15"/>
  </r>
  <r>
    <s v="Kevin &amp; Lynn Snowden"/>
    <s v="Snowden"/>
    <n v="14400"/>
    <n v="13200"/>
    <n v="13200"/>
    <n v="0"/>
    <n v="0"/>
    <s v="Yes 2024"/>
    <x v="0"/>
    <n v="9.0909090909090912E-2"/>
    <n v="14400"/>
  </r>
  <r>
    <s v="Jimmy &amp; Nancy Spivey"/>
    <s v="Spivey"/>
    <m/>
    <m/>
    <n v="0"/>
    <n v="0"/>
    <n v="400"/>
    <s v="2024 no pledge"/>
    <x v="1"/>
    <s v=""/>
    <n v="400"/>
  </r>
  <r>
    <s v="Mike &amp; Susan Stearns"/>
    <s v="Stearns"/>
    <m/>
    <m/>
    <n v="0"/>
    <n v="0"/>
    <n v="500"/>
    <s v="2024 no pledge"/>
    <x v="1"/>
    <s v=""/>
    <n v="500"/>
  </r>
  <r>
    <s v="Nancy Steger"/>
    <s v="Steger"/>
    <n v="3600"/>
    <n v="3000"/>
    <n v="2275"/>
    <n v="725"/>
    <n v="0"/>
    <s v="Yes 2024"/>
    <x v="0"/>
    <n v="0.2"/>
    <n v="3600"/>
  </r>
  <r>
    <s v="Roy &amp; Priscilla Stilwell"/>
    <s v="Stilwell"/>
    <n v="3900"/>
    <n v="1560"/>
    <n v="1930"/>
    <n v="-370"/>
    <n v="0"/>
    <s v="Yes 2024"/>
    <x v="0"/>
    <n v="1.5"/>
    <n v="3900"/>
  </r>
  <r>
    <s v="Al Strahan"/>
    <s v="Strahan"/>
    <n v="7000"/>
    <n v="5000"/>
    <n v="5500.3"/>
    <n v="-500.3"/>
    <n v="0"/>
    <s v="Yes 2024"/>
    <x v="0"/>
    <n v="0.4"/>
    <n v="7000"/>
  </r>
  <r>
    <s v="Bill &amp; Sherry Straight"/>
    <s v="Straight"/>
    <n v="1200"/>
    <n v="1200"/>
    <n v="1200"/>
    <n v="0"/>
    <n v="0"/>
    <s v="Yes 2024"/>
    <x v="0"/>
    <n v="0"/>
    <n v="1200"/>
  </r>
  <r>
    <s v="Don &amp; Helen Teegarden"/>
    <s v="Teegarden"/>
    <n v="3300"/>
    <n v="3000"/>
    <n v="3000"/>
    <n v="0"/>
    <n v="0"/>
    <s v="Yes 2024"/>
    <x v="0"/>
    <n v="0.1"/>
    <n v="3300"/>
  </r>
  <r>
    <s v="Reese &amp; Jerri Terry"/>
    <s v="Terry"/>
    <n v="25000"/>
    <n v="23000"/>
    <n v="40705.46"/>
    <n v="-17705.46"/>
    <n v="0"/>
    <s v="Yes 2024"/>
    <x v="0"/>
    <n v="8.6956521739130432E-2"/>
    <n v="25000"/>
  </r>
  <r>
    <s v="Ken &amp; Sue Thompson"/>
    <s v="Thompson"/>
    <n v="2400"/>
    <n v="2400"/>
    <n v="2400"/>
    <n v="0"/>
    <n v="0"/>
    <s v="Yes 2024"/>
    <x v="0"/>
    <n v="0"/>
    <n v="2400"/>
  </r>
  <r>
    <s v="Olive Thunyani"/>
    <s v="Thunyani"/>
    <m/>
    <m/>
    <n v="0"/>
    <n v="0"/>
    <n v="400"/>
    <s v="2024 no pledge"/>
    <x v="1"/>
    <s v=""/>
    <n v="400"/>
  </r>
  <r>
    <s v="Evelyn Timmins"/>
    <s v="Timmins"/>
    <n v="8000"/>
    <n v="7000"/>
    <n v="1100"/>
    <n v="5900"/>
    <n v="0"/>
    <s v="Yes 2024"/>
    <x v="0"/>
    <n v="0.14285714285714285"/>
    <n v="8000"/>
  </r>
  <r>
    <s v="Ed Tobia &amp; Vicki Schnell"/>
    <s v="Tobia"/>
    <n v="8000"/>
    <n v="8000"/>
    <n v="9000"/>
    <n v="-1000"/>
    <n v="0"/>
    <s v="Yes 2024"/>
    <x v="0"/>
    <n v="0"/>
    <n v="8000"/>
  </r>
  <r>
    <s v="Mary Helen Uffman"/>
    <s v="Uffman"/>
    <m/>
    <m/>
    <n v="0"/>
    <n v="0"/>
    <n v="40"/>
    <s v="2024 no pledge"/>
    <x v="1"/>
    <s v=""/>
    <n v="40"/>
  </r>
  <r>
    <s v="Keith Uffman"/>
    <s v="Uffman"/>
    <m/>
    <n v="2080"/>
    <n v="2040"/>
    <n v="40"/>
    <n v="0"/>
    <s v="Yes 2024"/>
    <x v="1"/>
    <n v="-1"/>
    <n v="0"/>
  </r>
  <r>
    <s v="Visitor Envelope"/>
    <s v="Visitor Envelope"/>
    <m/>
    <m/>
    <n v="0"/>
    <n v="0"/>
    <n v="8483.7199999999993"/>
    <s v="2024 no pledge"/>
    <x v="1"/>
    <s v=""/>
    <n v="8483.7199999999993"/>
  </r>
  <r>
    <s v="Dennis &amp; Anne Waehner"/>
    <s v="Waehner"/>
    <n v="8400"/>
    <n v="7500"/>
    <n v="7500"/>
    <n v="0"/>
    <n v="0"/>
    <s v="Yes 2024"/>
    <x v="0"/>
    <n v="0.12"/>
    <n v="8400"/>
  </r>
  <r>
    <s v="Kelly Walker"/>
    <s v="Walker"/>
    <m/>
    <n v="1500"/>
    <n v="0"/>
    <n v="1500"/>
    <n v="0"/>
    <s v="Yes 2024"/>
    <x v="1"/>
    <n v="-1"/>
    <n v="0"/>
  </r>
  <r>
    <s v="C.A. Ward"/>
    <s v="Ward"/>
    <m/>
    <m/>
    <n v="0"/>
    <n v="0"/>
    <n v="825"/>
    <s v="2024 no pledge"/>
    <x v="1"/>
    <s v=""/>
    <n v="825"/>
  </r>
  <r>
    <s v="Cal Ward"/>
    <s v="Ward"/>
    <m/>
    <m/>
    <n v="0"/>
    <n v="0"/>
    <n v="75"/>
    <s v="2024 no pledge"/>
    <x v="1"/>
    <s v=""/>
    <n v="75"/>
  </r>
  <r>
    <s v="Wpc Wednesday Night Dinn"/>
    <s v="Wednesday Night Dinn"/>
    <m/>
    <m/>
    <n v="0"/>
    <n v="0"/>
    <n v="59"/>
    <s v="2024 no pledge"/>
    <x v="1"/>
    <s v=""/>
    <n v="59"/>
  </r>
  <r>
    <s v="Jane Wenninger"/>
    <s v="Wenninger"/>
    <m/>
    <m/>
    <n v="0"/>
    <n v="0"/>
    <n v="100"/>
    <s v="2024 no pledge"/>
    <x v="1"/>
    <s v=""/>
    <n v="100"/>
  </r>
  <r>
    <s v="Donald Willoughby"/>
    <s v="Willoughby"/>
    <n v="10000"/>
    <m/>
    <n v="0"/>
    <n v="0"/>
    <n v="8000"/>
    <s v="2024 no pledge"/>
    <x v="0"/>
    <s v=""/>
    <n v="10000"/>
  </r>
  <r>
    <s v="Jamee Wilson"/>
    <s v="Wilson"/>
    <n v="2000"/>
    <n v="1500"/>
    <n v="2200"/>
    <n v="-700"/>
    <n v="0"/>
    <s v="Yes 2024"/>
    <x v="0"/>
    <n v="0.33333333333333331"/>
    <n v="2000"/>
  </r>
  <r>
    <s v="Tom &amp; Debra Kendrick Writer"/>
    <s v="Writer"/>
    <m/>
    <m/>
    <n v="0"/>
    <n v="0"/>
    <n v="1300"/>
    <s v="2024 no pledge"/>
    <x v="1"/>
    <s v=""/>
    <n v="1300"/>
  </r>
  <r>
    <s v="Carol Young"/>
    <s v="Young"/>
    <m/>
    <m/>
    <n v="0"/>
    <n v="0"/>
    <n v="450"/>
    <s v="2024 no pledge"/>
    <x v="1"/>
    <s v=""/>
    <n v="450"/>
  </r>
  <r>
    <s v="Jean Zophy"/>
    <s v="Zophy"/>
    <n v="12000"/>
    <n v="12000"/>
    <n v="12000"/>
    <n v="0"/>
    <n v="0"/>
    <s v="Yes 2024"/>
    <x v="0"/>
    <n v="0"/>
    <n v="12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8DCE1F-7A6B-4AEB-B786-84E90EC0595B}" name="PivotTable1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L5:M8" firstHeaderRow="1" firstDataRow="1" firstDataCol="1"/>
  <pivotFields count="11"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dataField="1" numFmtId="165" showAll="0"/>
  </pivotFields>
  <rowFields count="1">
    <field x="8"/>
  </rowFields>
  <rowItems count="3">
    <i>
      <x/>
    </i>
    <i>
      <x v="1"/>
    </i>
    <i t="grand">
      <x/>
    </i>
  </rowItems>
  <colItems count="1">
    <i/>
  </colItems>
  <dataFields count="1">
    <dataField name="Sum of Expected 2025 Income" fld="10" baseField="0" baseItem="0" numFmtId="165"/>
  </dataFields>
  <formats count="6">
    <format dxfId="12">
      <pivotArea type="all" dataOnly="0" outline="0" fieldPosition="0"/>
    </format>
    <format dxfId="5">
      <pivotArea outline="0" collapsedLevelsAreSubtotals="1" fieldPosition="0"/>
    </format>
    <format dxfId="4">
      <pivotArea field="8" type="button" dataOnly="0" labelOnly="1" outline="0" axis="axisRow" fieldPosition="0"/>
    </format>
    <format dxfId="3">
      <pivotArea dataOnly="0" labelOnly="1" fieldPosition="0">
        <references count="1">
          <reference field="8" count="0"/>
        </references>
      </pivotArea>
    </format>
    <format dxfId="2">
      <pivotArea dataOnly="0" labelOnly="1" grandRow="1" outline="0" fieldPosition="0"/>
    </format>
    <format dxfId="1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897FA-21B0-4BA0-87FE-ED5934CD1D53}">
  <sheetPr>
    <pageSetUpPr fitToPage="1"/>
  </sheetPr>
  <dimension ref="A1:AB1001"/>
  <sheetViews>
    <sheetView tabSelected="1" topLeftCell="E1" zoomScale="118" zoomScaleNormal="118" workbookViewId="0">
      <pane ySplit="1" topLeftCell="A2" activePane="bottomLeft" state="frozen"/>
      <selection pane="bottomLeft" activeCell="O2" sqref="O2"/>
    </sheetView>
  </sheetViews>
  <sheetFormatPr defaultColWidth="14.44140625" defaultRowHeight="15" customHeight="1" x14ac:dyDescent="0.3"/>
  <cols>
    <col min="1" max="1" width="41.5546875" customWidth="1"/>
    <col min="2" max="2" width="8.6640625" hidden="1" customWidth="1"/>
    <col min="3" max="3" width="13.33203125" hidden="1" customWidth="1"/>
    <col min="4" max="4" width="13.33203125" customWidth="1"/>
    <col min="5" max="5" width="14.33203125" customWidth="1"/>
    <col min="6" max="6" width="9.6640625" customWidth="1"/>
    <col min="7" max="7" width="5.44140625" customWidth="1"/>
    <col min="8" max="8" width="25.5546875" style="41" customWidth="1"/>
    <col min="9" max="10" width="15.44140625" customWidth="1"/>
    <col min="11" max="11" width="3.5546875" customWidth="1"/>
    <col min="12" max="12" width="17.5546875" customWidth="1"/>
    <col min="13" max="13" width="17.44140625" customWidth="1"/>
    <col min="14" max="14" width="8.6640625" customWidth="1"/>
    <col min="15" max="15" width="14.33203125" customWidth="1"/>
    <col min="16" max="28" width="8.6640625" customWidth="1"/>
  </cols>
  <sheetData>
    <row r="1" spans="1:28" ht="72" x14ac:dyDescent="0.3">
      <c r="A1" s="1" t="s">
        <v>0</v>
      </c>
      <c r="B1" s="1" t="s">
        <v>1</v>
      </c>
      <c r="C1" s="2" t="s">
        <v>2</v>
      </c>
      <c r="D1" s="3" t="s">
        <v>3</v>
      </c>
      <c r="E1" s="4" t="s">
        <v>180</v>
      </c>
      <c r="F1" s="5" t="s">
        <v>4</v>
      </c>
      <c r="G1" s="5" t="s">
        <v>5</v>
      </c>
      <c r="H1" s="40" t="s">
        <v>154</v>
      </c>
      <c r="I1" s="40" t="s">
        <v>156</v>
      </c>
      <c r="J1" s="79" t="s">
        <v>177</v>
      </c>
      <c r="K1" s="40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4.4" x14ac:dyDescent="0.3">
      <c r="A2" s="7" t="s">
        <v>6</v>
      </c>
      <c r="C2" s="8"/>
      <c r="D2" s="9"/>
      <c r="E2" s="10"/>
      <c r="F2" s="11"/>
      <c r="G2" s="11"/>
      <c r="J2" s="63"/>
      <c r="K2" s="63"/>
    </row>
    <row r="3" spans="1:28" ht="14.4" x14ac:dyDescent="0.3">
      <c r="A3" s="7" t="s">
        <v>7</v>
      </c>
      <c r="C3" s="8"/>
      <c r="D3" s="9"/>
      <c r="E3" s="10"/>
      <c r="F3" s="11"/>
      <c r="G3" s="11"/>
      <c r="J3" s="63"/>
      <c r="K3" s="63"/>
    </row>
    <row r="4" spans="1:28" s="48" customFormat="1" ht="28.8" customHeight="1" thickBot="1" x14ac:dyDescent="0.35">
      <c r="A4" s="64" t="s">
        <v>8</v>
      </c>
      <c r="C4" s="65"/>
      <c r="D4" s="66"/>
      <c r="E4" s="67"/>
      <c r="F4" s="47"/>
      <c r="G4" s="47"/>
      <c r="H4" s="50"/>
      <c r="J4" s="68"/>
      <c r="K4" s="68"/>
      <c r="M4" s="50"/>
    </row>
    <row r="5" spans="1:28" ht="14.4" x14ac:dyDescent="0.3">
      <c r="A5" s="12" t="s">
        <v>9</v>
      </c>
      <c r="B5" s="12">
        <v>381923</v>
      </c>
      <c r="C5" s="13">
        <f t="shared" ref="C5:C13" si="0">B5*1.2</f>
        <v>458307.6</v>
      </c>
      <c r="D5" s="14">
        <v>473000</v>
      </c>
      <c r="E5" s="15">
        <v>470000</v>
      </c>
      <c r="F5" s="11" t="s">
        <v>152</v>
      </c>
      <c r="G5" s="11"/>
      <c r="J5" s="63">
        <v>475000</v>
      </c>
      <c r="K5" s="63"/>
      <c r="L5" s="88" t="s">
        <v>159</v>
      </c>
      <c r="M5" s="89" t="s">
        <v>160</v>
      </c>
      <c r="N5" s="90"/>
      <c r="O5" s="91"/>
    </row>
    <row r="6" spans="1:28" ht="14.4" x14ac:dyDescent="0.3">
      <c r="A6" s="12" t="s">
        <v>10</v>
      </c>
      <c r="B6" s="12">
        <v>54314</v>
      </c>
      <c r="C6" s="13">
        <f t="shared" si="0"/>
        <v>65176.799999999996</v>
      </c>
      <c r="D6" s="14">
        <v>86000</v>
      </c>
      <c r="E6" s="15">
        <v>70000</v>
      </c>
      <c r="F6" s="11" t="s">
        <v>152</v>
      </c>
      <c r="G6" s="11"/>
      <c r="J6" s="63">
        <v>70000</v>
      </c>
      <c r="K6" s="63"/>
      <c r="L6" s="92" t="s">
        <v>161</v>
      </c>
      <c r="M6" s="81">
        <v>65982.460000000006</v>
      </c>
      <c r="N6" s="87"/>
      <c r="O6" s="93"/>
    </row>
    <row r="7" spans="1:28" ht="14.4" x14ac:dyDescent="0.3">
      <c r="A7" s="12" t="s">
        <v>11</v>
      </c>
      <c r="B7" s="12">
        <v>436237</v>
      </c>
      <c r="C7" s="13">
        <f t="shared" si="0"/>
        <v>523484.39999999997</v>
      </c>
      <c r="D7" s="14">
        <v>559000</v>
      </c>
      <c r="E7" s="15">
        <f>SUM(E5:E6)</f>
        <v>540000</v>
      </c>
      <c r="F7" s="11"/>
      <c r="G7" s="11"/>
      <c r="J7" s="63">
        <f>SUM(J5:J6)</f>
        <v>545000</v>
      </c>
      <c r="K7" s="63"/>
      <c r="L7" s="92" t="s">
        <v>162</v>
      </c>
      <c r="M7" s="81">
        <v>475261</v>
      </c>
      <c r="N7" s="87"/>
      <c r="O7" s="93"/>
    </row>
    <row r="8" spans="1:28" ht="14.4" x14ac:dyDescent="0.3">
      <c r="A8" s="12" t="s">
        <v>12</v>
      </c>
      <c r="B8" s="12"/>
      <c r="C8" s="13">
        <f t="shared" si="0"/>
        <v>0</v>
      </c>
      <c r="D8" s="14"/>
      <c r="E8" s="15"/>
      <c r="F8" s="11"/>
      <c r="G8" s="11"/>
      <c r="J8" s="63"/>
      <c r="K8" s="63"/>
      <c r="L8" s="92" t="s">
        <v>163</v>
      </c>
      <c r="M8" s="81">
        <v>541243.46</v>
      </c>
      <c r="N8" s="87"/>
      <c r="O8" s="93"/>
    </row>
    <row r="9" spans="1:28" ht="14.4" x14ac:dyDescent="0.3">
      <c r="A9" s="22" t="s">
        <v>179</v>
      </c>
      <c r="B9" s="12"/>
      <c r="C9" s="13"/>
      <c r="D9" s="14"/>
      <c r="E9" s="15"/>
      <c r="F9" s="11"/>
      <c r="G9" s="11"/>
      <c r="H9" s="60" t="s">
        <v>174</v>
      </c>
      <c r="I9" s="73">
        <v>34750</v>
      </c>
      <c r="J9" s="77">
        <v>34750</v>
      </c>
      <c r="K9" s="63"/>
      <c r="L9" s="94"/>
      <c r="M9" s="87"/>
      <c r="N9" s="87"/>
      <c r="O9" s="93"/>
    </row>
    <row r="10" spans="1:28" thickBot="1" x14ac:dyDescent="0.35">
      <c r="A10" s="12" t="s">
        <v>13</v>
      </c>
      <c r="B10" s="12">
        <v>9869</v>
      </c>
      <c r="C10" s="13">
        <f t="shared" si="0"/>
        <v>11842.8</v>
      </c>
      <c r="D10" s="14">
        <v>2500</v>
      </c>
      <c r="E10" s="15">
        <v>6000</v>
      </c>
      <c r="F10" s="11" t="s">
        <v>153</v>
      </c>
      <c r="G10" s="11"/>
      <c r="J10" s="63">
        <v>5250</v>
      </c>
      <c r="K10" s="63"/>
      <c r="L10" s="95" t="s">
        <v>164</v>
      </c>
      <c r="M10" s="96"/>
      <c r="N10" s="96"/>
      <c r="O10" s="97"/>
    </row>
    <row r="11" spans="1:28" ht="14.4" x14ac:dyDescent="0.3">
      <c r="A11" s="12" t="s">
        <v>14</v>
      </c>
      <c r="B11" s="12">
        <v>9869</v>
      </c>
      <c r="C11" s="13">
        <f t="shared" si="0"/>
        <v>11842.8</v>
      </c>
      <c r="D11" s="14">
        <v>2500</v>
      </c>
      <c r="E11" s="15">
        <f>E10</f>
        <v>6000</v>
      </c>
      <c r="F11" s="11"/>
      <c r="G11" s="11"/>
      <c r="J11" s="63">
        <f>J10+J9</f>
        <v>40000</v>
      </c>
      <c r="K11" s="63"/>
    </row>
    <row r="12" spans="1:28" ht="14.4" x14ac:dyDescent="0.3">
      <c r="A12" s="12" t="s">
        <v>15</v>
      </c>
      <c r="B12" s="12">
        <v>446106</v>
      </c>
      <c r="C12" s="13">
        <f t="shared" si="0"/>
        <v>535327.19999999995</v>
      </c>
      <c r="D12" s="14">
        <v>561500</v>
      </c>
      <c r="E12" s="15">
        <f>E11+E7</f>
        <v>546000</v>
      </c>
      <c r="F12" s="11"/>
      <c r="G12" s="11"/>
      <c r="J12" s="63">
        <f>J11+J7</f>
        <v>585000</v>
      </c>
      <c r="K12" s="63"/>
    </row>
    <row r="13" spans="1:28" ht="14.4" x14ac:dyDescent="0.3">
      <c r="A13" s="12" t="s">
        <v>16</v>
      </c>
      <c r="B13" s="12">
        <v>446106</v>
      </c>
      <c r="C13" s="16">
        <f t="shared" si="0"/>
        <v>535327.19999999995</v>
      </c>
      <c r="D13" s="14">
        <v>561500</v>
      </c>
      <c r="E13" s="15">
        <f>E12</f>
        <v>546000</v>
      </c>
      <c r="F13" s="11"/>
      <c r="G13" s="11"/>
      <c r="J13" s="63">
        <f>J12</f>
        <v>585000</v>
      </c>
      <c r="K13" s="63"/>
    </row>
    <row r="14" spans="1:28" ht="14.4" x14ac:dyDescent="0.3">
      <c r="A14" s="7" t="s">
        <v>17</v>
      </c>
      <c r="C14" s="17"/>
      <c r="D14" s="18"/>
      <c r="E14" s="19"/>
      <c r="F14" s="11"/>
      <c r="G14" s="11"/>
      <c r="J14" s="63"/>
      <c r="K14" s="63"/>
    </row>
    <row r="15" spans="1:28" ht="14.4" x14ac:dyDescent="0.3">
      <c r="A15" s="7" t="s">
        <v>18</v>
      </c>
      <c r="C15" s="17"/>
      <c r="D15" s="18"/>
      <c r="E15" s="19"/>
      <c r="F15" s="11"/>
      <c r="G15" s="11"/>
      <c r="J15" s="63"/>
      <c r="K15" s="63"/>
    </row>
    <row r="16" spans="1:28" ht="14.4" x14ac:dyDescent="0.3">
      <c r="A16" s="7" t="s">
        <v>19</v>
      </c>
      <c r="C16" s="17"/>
      <c r="D16" s="18"/>
      <c r="E16" s="19"/>
      <c r="F16" s="11"/>
      <c r="G16" s="11"/>
      <c r="J16" s="63"/>
      <c r="K16" s="63"/>
    </row>
    <row r="17" spans="1:28" ht="14.4" x14ac:dyDescent="0.3">
      <c r="A17" s="12" t="s">
        <v>20</v>
      </c>
      <c r="B17" s="12">
        <v>5971</v>
      </c>
      <c r="C17" s="20">
        <f t="shared" ref="C17:C38" si="1">B17*1.2</f>
        <v>7165.2</v>
      </c>
      <c r="D17" s="14">
        <v>6800</v>
      </c>
      <c r="E17" s="21">
        <v>6500</v>
      </c>
      <c r="F17" s="11"/>
      <c r="G17" s="11"/>
      <c r="J17" s="63">
        <v>6500</v>
      </c>
      <c r="K17" s="63"/>
    </row>
    <row r="18" spans="1:28" s="41" customFormat="1" ht="14.4" x14ac:dyDescent="0.3">
      <c r="A18" s="12" t="s">
        <v>21</v>
      </c>
      <c r="B18" s="22">
        <v>2575</v>
      </c>
      <c r="C18" s="13">
        <f t="shared" si="1"/>
        <v>3090</v>
      </c>
      <c r="D18" s="14">
        <v>850</v>
      </c>
      <c r="E18" s="21">
        <v>1000</v>
      </c>
      <c r="F18" s="11"/>
      <c r="G18" s="11"/>
      <c r="I18"/>
      <c r="J18" s="63">
        <v>1000</v>
      </c>
      <c r="K18" s="63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s="41" customFormat="1" ht="14.4" x14ac:dyDescent="0.3">
      <c r="A19" s="12" t="s">
        <v>22</v>
      </c>
      <c r="B19" s="12">
        <v>2701</v>
      </c>
      <c r="C19" s="13">
        <f t="shared" si="1"/>
        <v>3241.2</v>
      </c>
      <c r="D19" s="14">
        <v>4000</v>
      </c>
      <c r="E19" s="21">
        <v>4000</v>
      </c>
      <c r="F19" s="11"/>
      <c r="G19" s="11"/>
      <c r="I19"/>
      <c r="J19" s="63">
        <v>4000</v>
      </c>
      <c r="K19" s="63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s="41" customFormat="1" ht="14.4" x14ac:dyDescent="0.3">
      <c r="A20" s="12" t="s">
        <v>23</v>
      </c>
      <c r="B20" s="12">
        <v>1760</v>
      </c>
      <c r="C20" s="13">
        <f t="shared" si="1"/>
        <v>2112</v>
      </c>
      <c r="D20" s="14">
        <v>2600</v>
      </c>
      <c r="E20" s="21">
        <v>2500</v>
      </c>
      <c r="F20" s="11"/>
      <c r="G20" s="11"/>
      <c r="I20"/>
      <c r="J20" s="63">
        <v>2500</v>
      </c>
      <c r="K20" s="63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s="41" customFormat="1" ht="14.4" x14ac:dyDescent="0.3">
      <c r="A21" s="12" t="s">
        <v>24</v>
      </c>
      <c r="B21" s="12">
        <v>149</v>
      </c>
      <c r="C21" s="13">
        <f t="shared" si="1"/>
        <v>178.79999999999998</v>
      </c>
      <c r="D21" s="14">
        <v>750</v>
      </c>
      <c r="E21" s="21">
        <v>750</v>
      </c>
      <c r="F21" s="11"/>
      <c r="G21" s="11"/>
      <c r="I21"/>
      <c r="J21" s="63">
        <v>750</v>
      </c>
      <c r="K21" s="63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8" s="41" customFormat="1" ht="15.75" customHeight="1" x14ac:dyDescent="0.3">
      <c r="A22" s="12" t="s">
        <v>25</v>
      </c>
      <c r="B22" s="12">
        <v>2335</v>
      </c>
      <c r="C22" s="13">
        <f t="shared" si="1"/>
        <v>2802</v>
      </c>
      <c r="D22" s="14">
        <v>2500</v>
      </c>
      <c r="E22" s="21">
        <v>2500</v>
      </c>
      <c r="F22" s="11"/>
      <c r="G22" s="11"/>
      <c r="I22"/>
      <c r="J22" s="63">
        <v>2500</v>
      </c>
      <c r="K22" s="63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</row>
    <row r="23" spans="1:28" s="41" customFormat="1" ht="15.75" customHeight="1" x14ac:dyDescent="0.3">
      <c r="A23" s="12" t="s">
        <v>26</v>
      </c>
      <c r="B23" s="12">
        <v>6492</v>
      </c>
      <c r="C23" s="13">
        <f t="shared" si="1"/>
        <v>7790.4</v>
      </c>
      <c r="D23" s="14">
        <v>10000</v>
      </c>
      <c r="E23" s="21">
        <v>9500</v>
      </c>
      <c r="F23" s="11"/>
      <c r="G23" s="11"/>
      <c r="I23"/>
      <c r="J23" s="63">
        <v>9500</v>
      </c>
      <c r="K23" s="6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</row>
    <row r="24" spans="1:28" s="41" customFormat="1" ht="15.75" customHeight="1" x14ac:dyDescent="0.3">
      <c r="A24" s="12" t="s">
        <v>27</v>
      </c>
      <c r="B24" s="12">
        <v>21983</v>
      </c>
      <c r="C24" s="13">
        <f t="shared" si="1"/>
        <v>26379.599999999999</v>
      </c>
      <c r="D24" s="14">
        <v>27500</v>
      </c>
      <c r="E24" s="15">
        <f>SUM(E17:E23)</f>
        <v>26750</v>
      </c>
      <c r="F24" s="23">
        <f>E24-D24</f>
        <v>-750</v>
      </c>
      <c r="G24" s="24">
        <f>F24/D24</f>
        <v>-2.7272727272727271E-2</v>
      </c>
      <c r="I24"/>
      <c r="J24" s="63">
        <f>SUM(J17:J23)</f>
        <v>26750</v>
      </c>
      <c r="K24" s="63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1:28" s="41" customFormat="1" ht="15.75" customHeight="1" x14ac:dyDescent="0.3">
      <c r="A25" s="7" t="s">
        <v>28</v>
      </c>
      <c r="B25"/>
      <c r="C25" s="13">
        <f t="shared" si="1"/>
        <v>0</v>
      </c>
      <c r="D25" s="18"/>
      <c r="E25" s="19"/>
      <c r="F25" s="11"/>
      <c r="G25" s="11"/>
      <c r="I25"/>
      <c r="J25" s="63"/>
      <c r="K25" s="63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s="41" customFormat="1" ht="15.75" customHeight="1" x14ac:dyDescent="0.3">
      <c r="A26" s="12" t="s">
        <v>29</v>
      </c>
      <c r="B26" s="12">
        <v>297</v>
      </c>
      <c r="C26" s="13">
        <f t="shared" si="1"/>
        <v>356.4</v>
      </c>
      <c r="D26" s="14">
        <v>4000</v>
      </c>
      <c r="E26" s="21">
        <v>4000</v>
      </c>
      <c r="F26" s="23">
        <f>E26-D26</f>
        <v>0</v>
      </c>
      <c r="G26" s="24">
        <f>F26/D26</f>
        <v>0</v>
      </c>
      <c r="I26"/>
      <c r="J26" s="63">
        <v>4000</v>
      </c>
      <c r="K26" s="63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s="41" customFormat="1" ht="15.75" customHeight="1" x14ac:dyDescent="0.3">
      <c r="A27" s="7" t="s">
        <v>30</v>
      </c>
      <c r="B27"/>
      <c r="C27" s="13">
        <f t="shared" si="1"/>
        <v>0</v>
      </c>
      <c r="D27" s="18"/>
      <c r="E27" s="19"/>
      <c r="F27" s="11"/>
      <c r="G27" s="11"/>
      <c r="I27"/>
      <c r="J27" s="63"/>
      <c r="K27" s="63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28" s="41" customFormat="1" ht="15.75" customHeight="1" x14ac:dyDescent="0.3">
      <c r="A28" s="7" t="s">
        <v>31</v>
      </c>
      <c r="B28"/>
      <c r="C28" s="13">
        <f t="shared" si="1"/>
        <v>0</v>
      </c>
      <c r="D28" s="18"/>
      <c r="E28" s="19"/>
      <c r="F28" s="11"/>
      <c r="G28" s="11"/>
      <c r="I28"/>
      <c r="J28" s="63"/>
      <c r="K28" s="63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28" s="41" customFormat="1" ht="15.75" customHeight="1" x14ac:dyDescent="0.3">
      <c r="A29" s="12" t="s">
        <v>32</v>
      </c>
      <c r="B29" s="12">
        <v>12680</v>
      </c>
      <c r="C29" s="13">
        <f t="shared" si="1"/>
        <v>15216</v>
      </c>
      <c r="D29" s="14">
        <v>0.01</v>
      </c>
      <c r="E29" s="15">
        <v>0</v>
      </c>
      <c r="F29" s="11"/>
      <c r="G29" s="11"/>
      <c r="I29"/>
      <c r="J29" s="63">
        <v>0</v>
      </c>
      <c r="K29" s="63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8" s="41" customFormat="1" ht="15.75" customHeight="1" x14ac:dyDescent="0.3">
      <c r="A30" s="12" t="s">
        <v>33</v>
      </c>
      <c r="B30" s="12"/>
      <c r="C30" s="13">
        <f t="shared" si="1"/>
        <v>0</v>
      </c>
      <c r="D30" s="14"/>
      <c r="E30" s="21">
        <v>5000</v>
      </c>
      <c r="F30" s="23">
        <f>E30-D30</f>
        <v>5000</v>
      </c>
      <c r="G30" s="11"/>
      <c r="I30"/>
      <c r="J30" s="63">
        <v>5000</v>
      </c>
      <c r="K30" s="63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28" s="41" customFormat="1" ht="15.75" customHeight="1" x14ac:dyDescent="0.3">
      <c r="A31" s="12" t="s">
        <v>34</v>
      </c>
      <c r="B31" s="12">
        <v>12680</v>
      </c>
      <c r="C31" s="13">
        <f t="shared" si="1"/>
        <v>15216</v>
      </c>
      <c r="D31" s="14">
        <v>0.01</v>
      </c>
      <c r="E31" s="15"/>
      <c r="F31" s="11"/>
      <c r="G31" s="11"/>
      <c r="I31"/>
      <c r="J31" s="63"/>
      <c r="K31" s="63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</row>
    <row r="32" spans="1:28" s="41" customFormat="1" ht="15.75" customHeight="1" x14ac:dyDescent="0.3">
      <c r="A32" s="7" t="s">
        <v>35</v>
      </c>
      <c r="B32"/>
      <c r="C32" s="13">
        <f t="shared" si="1"/>
        <v>0</v>
      </c>
      <c r="D32" s="18"/>
      <c r="E32" s="19"/>
      <c r="F32" s="11"/>
      <c r="G32" s="11"/>
      <c r="I32"/>
      <c r="J32" s="63"/>
      <c r="K32" s="63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</row>
    <row r="33" spans="1:28" s="41" customFormat="1" ht="15.75" customHeight="1" x14ac:dyDescent="0.3">
      <c r="A33" s="12" t="s">
        <v>36</v>
      </c>
      <c r="B33" s="12">
        <v>52375</v>
      </c>
      <c r="C33" s="13">
        <f t="shared" si="1"/>
        <v>62850</v>
      </c>
      <c r="D33" s="14">
        <v>61000</v>
      </c>
      <c r="E33" s="21">
        <v>50000</v>
      </c>
      <c r="F33" s="11"/>
      <c r="G33" s="11"/>
      <c r="I33"/>
      <c r="J33" s="63">
        <v>50000</v>
      </c>
      <c r="K33" s="6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</row>
    <row r="34" spans="1:28" ht="15.75" customHeight="1" x14ac:dyDescent="0.3">
      <c r="A34" s="12" t="s">
        <v>37</v>
      </c>
      <c r="B34" s="12">
        <v>21000</v>
      </c>
      <c r="C34" s="13">
        <f t="shared" si="1"/>
        <v>25200</v>
      </c>
      <c r="D34" s="14">
        <v>24000</v>
      </c>
      <c r="E34" s="21">
        <v>30000</v>
      </c>
      <c r="F34" s="11"/>
      <c r="G34" s="11"/>
      <c r="J34" s="63">
        <v>30000</v>
      </c>
      <c r="K34" s="63"/>
    </row>
    <row r="35" spans="1:28" ht="15.75" customHeight="1" x14ac:dyDescent="0.3">
      <c r="A35" s="12" t="s">
        <v>38</v>
      </c>
      <c r="B35" s="12">
        <v>608</v>
      </c>
      <c r="C35" s="13">
        <f t="shared" si="1"/>
        <v>729.6</v>
      </c>
      <c r="D35" s="14">
        <v>4000</v>
      </c>
      <c r="E35" s="21">
        <v>4000</v>
      </c>
      <c r="F35" s="11"/>
      <c r="G35" s="11"/>
      <c r="J35" s="63">
        <v>4000</v>
      </c>
      <c r="K35" s="63"/>
    </row>
    <row r="36" spans="1:28" ht="15.75" customHeight="1" x14ac:dyDescent="0.3">
      <c r="A36" s="12" t="s">
        <v>39</v>
      </c>
      <c r="B36" s="22">
        <v>10522</v>
      </c>
      <c r="C36" s="13">
        <f t="shared" si="1"/>
        <v>12626.4</v>
      </c>
      <c r="D36" s="14">
        <v>33150</v>
      </c>
      <c r="E36" s="21">
        <v>9825</v>
      </c>
      <c r="F36" s="11"/>
      <c r="G36" s="11"/>
      <c r="H36" s="42" t="s">
        <v>158</v>
      </c>
      <c r="J36" s="63">
        <v>9825</v>
      </c>
      <c r="K36" s="63"/>
    </row>
    <row r="37" spans="1:28" ht="15.75" customHeight="1" x14ac:dyDescent="0.3">
      <c r="A37" s="12" t="s">
        <v>40</v>
      </c>
      <c r="B37" s="12">
        <v>1607</v>
      </c>
      <c r="C37" s="13">
        <f t="shared" si="1"/>
        <v>1928.3999999999999</v>
      </c>
      <c r="D37" s="14">
        <v>6503</v>
      </c>
      <c r="E37" s="21">
        <v>6200</v>
      </c>
      <c r="F37" s="11"/>
      <c r="G37" s="11"/>
      <c r="J37" s="63">
        <v>6200</v>
      </c>
      <c r="K37" s="63"/>
    </row>
    <row r="38" spans="1:28" ht="15.75" customHeight="1" x14ac:dyDescent="0.3">
      <c r="A38" s="12" t="s">
        <v>41</v>
      </c>
      <c r="B38" s="12">
        <v>84</v>
      </c>
      <c r="C38" s="13">
        <f t="shared" si="1"/>
        <v>100.8</v>
      </c>
      <c r="D38" s="14">
        <v>1000</v>
      </c>
      <c r="E38" s="21">
        <v>0</v>
      </c>
      <c r="F38" s="11"/>
      <c r="G38" s="11"/>
      <c r="J38" s="63">
        <v>0</v>
      </c>
      <c r="K38" s="63"/>
    </row>
    <row r="39" spans="1:28" ht="15.75" customHeight="1" x14ac:dyDescent="0.3">
      <c r="A39" s="25" t="s">
        <v>42</v>
      </c>
      <c r="B39" s="12"/>
      <c r="C39" s="13"/>
      <c r="D39" s="14"/>
      <c r="E39" s="21">
        <v>1000</v>
      </c>
      <c r="F39" s="11"/>
      <c r="G39" s="11"/>
      <c r="J39" s="63">
        <v>1000</v>
      </c>
      <c r="K39" s="63"/>
    </row>
    <row r="40" spans="1:28" ht="15.75" customHeight="1" x14ac:dyDescent="0.3">
      <c r="A40" s="12" t="s">
        <v>43</v>
      </c>
      <c r="B40" s="12">
        <v>86195</v>
      </c>
      <c r="C40" s="13">
        <f t="shared" ref="C40:C44" si="2">B40*1.2</f>
        <v>103434</v>
      </c>
      <c r="D40" s="14">
        <v>129653</v>
      </c>
      <c r="E40" s="15">
        <f>SUM(E33:E39)</f>
        <v>101025</v>
      </c>
      <c r="F40" s="23">
        <f>E40-D40</f>
        <v>-28628</v>
      </c>
      <c r="G40" s="24">
        <f>F40/D40</f>
        <v>-0.22080476348406902</v>
      </c>
      <c r="J40" s="63">
        <f>SUM(J33:J39)</f>
        <v>101025</v>
      </c>
      <c r="K40" s="63"/>
    </row>
    <row r="41" spans="1:28" ht="15.75" customHeight="1" x14ac:dyDescent="0.3">
      <c r="A41" s="12" t="s">
        <v>44</v>
      </c>
      <c r="B41" s="12"/>
      <c r="C41" s="13">
        <f t="shared" si="2"/>
        <v>0</v>
      </c>
      <c r="D41" s="14"/>
      <c r="E41" s="15"/>
      <c r="F41" s="11"/>
      <c r="G41" s="11"/>
      <c r="J41" s="63"/>
      <c r="K41" s="63"/>
    </row>
    <row r="42" spans="1:28" ht="15.75" customHeight="1" x14ac:dyDescent="0.3">
      <c r="A42" s="12" t="s">
        <v>45</v>
      </c>
      <c r="B42" s="12">
        <v>12717</v>
      </c>
      <c r="C42" s="13">
        <f t="shared" si="2"/>
        <v>15260.4</v>
      </c>
      <c r="D42" s="14">
        <v>14000</v>
      </c>
      <c r="E42" s="21">
        <v>8400</v>
      </c>
      <c r="F42" s="11"/>
      <c r="G42" s="11"/>
      <c r="J42" s="63">
        <v>8400</v>
      </c>
      <c r="K42" s="63"/>
    </row>
    <row r="43" spans="1:28" ht="15.75" customHeight="1" x14ac:dyDescent="0.3">
      <c r="A43" s="12" t="s">
        <v>46</v>
      </c>
      <c r="B43" s="12">
        <v>11008</v>
      </c>
      <c r="C43" s="13">
        <f t="shared" si="2"/>
        <v>13209.6</v>
      </c>
      <c r="D43" s="14">
        <v>10000</v>
      </c>
      <c r="E43" s="21">
        <v>21600</v>
      </c>
      <c r="F43" s="11"/>
      <c r="G43" s="11"/>
      <c r="J43" s="63">
        <v>21600</v>
      </c>
      <c r="K43" s="63"/>
    </row>
    <row r="44" spans="1:28" ht="15.75" customHeight="1" x14ac:dyDescent="0.3">
      <c r="A44" s="12" t="s">
        <v>47</v>
      </c>
      <c r="B44" s="12">
        <v>2000</v>
      </c>
      <c r="C44" s="13">
        <f t="shared" si="2"/>
        <v>2400</v>
      </c>
      <c r="D44" s="14">
        <v>2000</v>
      </c>
      <c r="E44" s="21">
        <v>2000</v>
      </c>
      <c r="F44" s="11"/>
      <c r="G44" s="11"/>
      <c r="J44" s="63">
        <v>2000</v>
      </c>
      <c r="K44" s="63"/>
    </row>
    <row r="45" spans="1:28" ht="15.75" customHeight="1" x14ac:dyDescent="0.3">
      <c r="A45" s="25" t="s">
        <v>48</v>
      </c>
      <c r="B45" s="12"/>
      <c r="C45" s="13"/>
      <c r="D45" s="14"/>
      <c r="E45" s="21">
        <v>1250</v>
      </c>
      <c r="F45" s="11"/>
      <c r="G45" s="11"/>
      <c r="J45" s="63">
        <v>1250</v>
      </c>
      <c r="K45" s="63"/>
    </row>
    <row r="46" spans="1:28" ht="15.75" customHeight="1" x14ac:dyDescent="0.3">
      <c r="A46" s="12" t="s">
        <v>49</v>
      </c>
      <c r="B46" s="12">
        <v>468</v>
      </c>
      <c r="C46" s="13">
        <f t="shared" ref="C46:C100" si="3">B46*1.2</f>
        <v>561.6</v>
      </c>
      <c r="D46" s="14">
        <v>1960</v>
      </c>
      <c r="E46" s="21">
        <v>0</v>
      </c>
      <c r="F46" s="11"/>
      <c r="G46" s="11"/>
      <c r="J46" s="63">
        <v>0</v>
      </c>
      <c r="K46" s="63"/>
    </row>
    <row r="47" spans="1:28" ht="15.75" customHeight="1" x14ac:dyDescent="0.3">
      <c r="A47" s="12" t="s">
        <v>50</v>
      </c>
      <c r="B47" s="12">
        <v>26193</v>
      </c>
      <c r="C47" s="13">
        <f t="shared" si="3"/>
        <v>31431.599999999999</v>
      </c>
      <c r="D47" s="14">
        <v>27960</v>
      </c>
      <c r="E47" s="15">
        <f>SUM(E42:E46)</f>
        <v>33250</v>
      </c>
      <c r="F47" s="23">
        <f t="shared" ref="F47:F48" si="4">E47-D47</f>
        <v>5290</v>
      </c>
      <c r="G47" s="24">
        <f t="shared" ref="G47:G48" si="5">F47/D47</f>
        <v>0.18919885550786839</v>
      </c>
      <c r="J47" s="63">
        <f>SUM(J42:J46)</f>
        <v>33250</v>
      </c>
      <c r="K47" s="63"/>
    </row>
    <row r="48" spans="1:28" ht="15.75" customHeight="1" x14ac:dyDescent="0.3">
      <c r="A48" s="12" t="s">
        <v>51</v>
      </c>
      <c r="B48" s="12">
        <v>125068</v>
      </c>
      <c r="C48" s="13">
        <f t="shared" si="3"/>
        <v>150081.60000000001</v>
      </c>
      <c r="D48" s="14">
        <v>157613.01</v>
      </c>
      <c r="E48" s="15">
        <f>E47+E40</f>
        <v>134275</v>
      </c>
      <c r="F48" s="23">
        <f t="shared" si="4"/>
        <v>-23338.010000000009</v>
      </c>
      <c r="G48" s="24">
        <f t="shared" si="5"/>
        <v>-0.14807159637392883</v>
      </c>
      <c r="J48" s="63">
        <f>J47+J40+J30</f>
        <v>139275</v>
      </c>
      <c r="K48" s="63"/>
    </row>
    <row r="49" spans="1:11" ht="15.75" customHeight="1" x14ac:dyDescent="0.3">
      <c r="A49" s="12" t="s">
        <v>52</v>
      </c>
      <c r="B49" s="12"/>
      <c r="C49" s="13">
        <f t="shared" si="3"/>
        <v>0</v>
      </c>
      <c r="D49" s="14"/>
      <c r="E49" s="15"/>
      <c r="F49" s="11"/>
      <c r="G49" s="11"/>
      <c r="J49" s="63"/>
      <c r="K49" s="63"/>
    </row>
    <row r="50" spans="1:11" ht="15.75" customHeight="1" x14ac:dyDescent="0.3">
      <c r="A50" s="12" t="s">
        <v>53</v>
      </c>
      <c r="B50" s="12">
        <v>1282</v>
      </c>
      <c r="C50" s="13">
        <f t="shared" si="3"/>
        <v>1538.3999999999999</v>
      </c>
      <c r="D50" s="14">
        <v>1500</v>
      </c>
      <c r="E50" s="21">
        <v>1500</v>
      </c>
      <c r="F50" s="11"/>
      <c r="G50" s="11"/>
      <c r="J50" s="63">
        <v>1500</v>
      </c>
      <c r="K50" s="63"/>
    </row>
    <row r="51" spans="1:11" ht="15.75" customHeight="1" x14ac:dyDescent="0.3">
      <c r="A51" s="12" t="s">
        <v>54</v>
      </c>
      <c r="B51" s="12">
        <v>40</v>
      </c>
      <c r="C51" s="13">
        <f t="shared" si="3"/>
        <v>48</v>
      </c>
      <c r="D51" s="14">
        <v>250</v>
      </c>
      <c r="E51" s="21">
        <v>200</v>
      </c>
      <c r="F51" s="11"/>
      <c r="G51" s="11"/>
      <c r="J51" s="63">
        <v>200</v>
      </c>
      <c r="K51" s="63"/>
    </row>
    <row r="52" spans="1:11" ht="15.75" customHeight="1" x14ac:dyDescent="0.3">
      <c r="A52" s="12" t="s">
        <v>55</v>
      </c>
      <c r="B52" s="12">
        <v>14699</v>
      </c>
      <c r="C52" s="13">
        <f t="shared" si="3"/>
        <v>17638.8</v>
      </c>
      <c r="D52" s="14">
        <v>17638.62</v>
      </c>
      <c r="E52" s="21">
        <v>17639</v>
      </c>
      <c r="F52" s="11"/>
      <c r="G52" s="11"/>
      <c r="J52" s="63">
        <v>17639</v>
      </c>
      <c r="K52" s="63"/>
    </row>
    <row r="53" spans="1:11" ht="15.75" customHeight="1" x14ac:dyDescent="0.3">
      <c r="A53" s="12" t="s">
        <v>56</v>
      </c>
      <c r="B53" s="12">
        <v>22671</v>
      </c>
      <c r="C53" s="13">
        <f t="shared" si="3"/>
        <v>27205.200000000001</v>
      </c>
      <c r="D53" s="14">
        <v>26944.74</v>
      </c>
      <c r="E53" s="21">
        <v>26945</v>
      </c>
      <c r="F53" s="11"/>
      <c r="G53" s="11"/>
      <c r="J53" s="63">
        <v>26945</v>
      </c>
      <c r="K53" s="63"/>
    </row>
    <row r="54" spans="1:11" ht="15.75" customHeight="1" x14ac:dyDescent="0.3">
      <c r="A54" s="12" t="s">
        <v>57</v>
      </c>
      <c r="B54" s="12">
        <v>17224</v>
      </c>
      <c r="C54" s="13">
        <f t="shared" si="3"/>
        <v>20668.8</v>
      </c>
      <c r="D54" s="14">
        <v>20668.45</v>
      </c>
      <c r="E54" s="21">
        <v>20668</v>
      </c>
      <c r="F54" s="11"/>
      <c r="G54" s="11"/>
      <c r="J54" s="63">
        <v>20668</v>
      </c>
      <c r="K54" s="63"/>
    </row>
    <row r="55" spans="1:11" ht="15.75" customHeight="1" x14ac:dyDescent="0.3">
      <c r="A55" s="12" t="s">
        <v>58</v>
      </c>
      <c r="B55" s="12">
        <v>55915</v>
      </c>
      <c r="C55" s="13">
        <f t="shared" si="3"/>
        <v>67098</v>
      </c>
      <c r="D55" s="14">
        <v>67001.81</v>
      </c>
      <c r="E55" s="15">
        <f>SUM(E50:E54)</f>
        <v>66952</v>
      </c>
      <c r="F55" s="23">
        <f>E55-D55</f>
        <v>-49.809999999997672</v>
      </c>
      <c r="G55" s="24">
        <f>F55/D55</f>
        <v>-7.4341275258082843E-4</v>
      </c>
      <c r="J55" s="63">
        <f>SUM(J50:J54)</f>
        <v>66952</v>
      </c>
      <c r="K55" s="63"/>
    </row>
    <row r="56" spans="1:11" ht="15.75" customHeight="1" x14ac:dyDescent="0.3">
      <c r="A56" s="12" t="s">
        <v>59</v>
      </c>
      <c r="B56" s="12"/>
      <c r="C56" s="13">
        <f t="shared" si="3"/>
        <v>0</v>
      </c>
      <c r="D56" s="14"/>
      <c r="E56" s="15"/>
      <c r="F56" s="11"/>
      <c r="G56" s="11"/>
      <c r="J56" s="63"/>
      <c r="K56" s="63"/>
    </row>
    <row r="57" spans="1:11" ht="15.75" customHeight="1" x14ac:dyDescent="0.3">
      <c r="A57" s="12" t="s">
        <v>60</v>
      </c>
      <c r="B57" s="12">
        <v>38571</v>
      </c>
      <c r="C57" s="13">
        <f t="shared" si="3"/>
        <v>46285.2</v>
      </c>
      <c r="D57" s="14">
        <v>36000</v>
      </c>
      <c r="E57" s="21">
        <v>36000</v>
      </c>
      <c r="F57" s="11"/>
      <c r="G57" s="11"/>
      <c r="J57" s="63">
        <v>36000</v>
      </c>
      <c r="K57" s="63"/>
    </row>
    <row r="58" spans="1:11" ht="33.6" customHeight="1" x14ac:dyDescent="0.3">
      <c r="A58" s="43" t="s">
        <v>61</v>
      </c>
      <c r="B58" s="43">
        <v>8030</v>
      </c>
      <c r="C58" s="44">
        <f t="shared" si="3"/>
        <v>9636</v>
      </c>
      <c r="D58" s="45">
        <v>13635.14</v>
      </c>
      <c r="E58" s="46">
        <v>12000</v>
      </c>
      <c r="F58" s="47"/>
      <c r="G58" s="47"/>
      <c r="H58" s="50" t="s">
        <v>166</v>
      </c>
      <c r="I58" s="74">
        <v>-2500</v>
      </c>
      <c r="J58" s="78">
        <v>9500</v>
      </c>
      <c r="K58" s="68"/>
    </row>
    <row r="59" spans="1:11" ht="15.75" customHeight="1" x14ac:dyDescent="0.3">
      <c r="A59" s="12" t="s">
        <v>62</v>
      </c>
      <c r="B59" s="12">
        <v>4991</v>
      </c>
      <c r="C59" s="13">
        <f t="shared" si="3"/>
        <v>5989.2</v>
      </c>
      <c r="D59" s="14">
        <v>5500</v>
      </c>
      <c r="E59" s="21">
        <v>6000</v>
      </c>
      <c r="F59" s="11"/>
      <c r="G59" s="11"/>
      <c r="J59" s="63">
        <v>6000</v>
      </c>
      <c r="K59" s="63"/>
    </row>
    <row r="60" spans="1:11" ht="15.75" customHeight="1" x14ac:dyDescent="0.3">
      <c r="A60" s="12" t="s">
        <v>63</v>
      </c>
      <c r="B60" s="12">
        <v>51592</v>
      </c>
      <c r="C60" s="13">
        <f t="shared" si="3"/>
        <v>61910.399999999994</v>
      </c>
      <c r="D60" s="14">
        <v>55135.14</v>
      </c>
      <c r="E60" s="15">
        <f>SUM(E57:E59)</f>
        <v>54000</v>
      </c>
      <c r="F60" s="23">
        <f>E60-D60</f>
        <v>-1135.1399999999994</v>
      </c>
      <c r="G60" s="24">
        <f>F60/D60</f>
        <v>-2.0588321712795132E-2</v>
      </c>
      <c r="J60" s="63">
        <f>SUM(J57:J59)</f>
        <v>51500</v>
      </c>
      <c r="K60" s="63"/>
    </row>
    <row r="61" spans="1:11" ht="15.75" customHeight="1" x14ac:dyDescent="0.3">
      <c r="A61" s="12" t="s">
        <v>64</v>
      </c>
      <c r="B61" s="12"/>
      <c r="C61" s="13">
        <f t="shared" si="3"/>
        <v>0</v>
      </c>
      <c r="D61" s="14"/>
      <c r="E61" s="15"/>
      <c r="F61" s="11"/>
      <c r="G61" s="11"/>
      <c r="J61" s="63"/>
      <c r="K61" s="63"/>
    </row>
    <row r="62" spans="1:11" ht="15.75" customHeight="1" x14ac:dyDescent="0.3">
      <c r="A62" s="12" t="s">
        <v>65</v>
      </c>
      <c r="B62" s="12">
        <v>19</v>
      </c>
      <c r="C62" s="13">
        <f t="shared" si="3"/>
        <v>22.8</v>
      </c>
      <c r="D62" s="14">
        <v>200</v>
      </c>
      <c r="E62" s="21">
        <v>200</v>
      </c>
      <c r="F62" s="11"/>
      <c r="G62" s="11"/>
      <c r="J62" s="63">
        <v>200</v>
      </c>
      <c r="K62" s="63"/>
    </row>
    <row r="63" spans="1:11" ht="15.75" customHeight="1" x14ac:dyDescent="0.3">
      <c r="A63" s="12" t="s">
        <v>66</v>
      </c>
      <c r="B63" s="26">
        <v>13068</v>
      </c>
      <c r="C63" s="13">
        <f t="shared" si="3"/>
        <v>15681.599999999999</v>
      </c>
      <c r="D63" s="14">
        <v>12500</v>
      </c>
      <c r="E63" s="27">
        <v>15000</v>
      </c>
      <c r="F63" s="11"/>
      <c r="G63" s="11"/>
      <c r="J63" s="63">
        <v>15000</v>
      </c>
      <c r="K63" s="63"/>
    </row>
    <row r="64" spans="1:11" ht="15.75" customHeight="1" x14ac:dyDescent="0.3">
      <c r="A64" s="12" t="s">
        <v>67</v>
      </c>
      <c r="B64" s="22">
        <v>7283</v>
      </c>
      <c r="C64" s="13">
        <f t="shared" si="3"/>
        <v>8739.6</v>
      </c>
      <c r="D64" s="14">
        <v>6500</v>
      </c>
      <c r="E64" s="21">
        <v>9000</v>
      </c>
      <c r="F64" s="11"/>
      <c r="G64" s="11"/>
      <c r="J64" s="63">
        <v>9000</v>
      </c>
      <c r="K64" s="63"/>
    </row>
    <row r="65" spans="1:28" ht="15.75" customHeight="1" x14ac:dyDescent="0.3">
      <c r="A65" s="12" t="s">
        <v>68</v>
      </c>
      <c r="B65" s="12">
        <v>20370</v>
      </c>
      <c r="C65" s="13">
        <f t="shared" si="3"/>
        <v>24444</v>
      </c>
      <c r="D65" s="14">
        <v>19200</v>
      </c>
      <c r="E65" s="15">
        <f>SUM(E62:E64)</f>
        <v>24200</v>
      </c>
      <c r="F65" s="23">
        <f t="shared" ref="F65:F67" si="6">E65-D65</f>
        <v>5000</v>
      </c>
      <c r="G65" s="24">
        <f t="shared" ref="G65:G67" si="7">F65/D65</f>
        <v>0.26041666666666669</v>
      </c>
      <c r="J65" s="63">
        <f>SUM(J62:J64)</f>
        <v>24200</v>
      </c>
      <c r="K65" s="63"/>
    </row>
    <row r="66" spans="1:28" s="41" customFormat="1" ht="15.75" customHeight="1" x14ac:dyDescent="0.3">
      <c r="A66" s="12" t="s">
        <v>69</v>
      </c>
      <c r="B66" s="12">
        <v>253242</v>
      </c>
      <c r="C66" s="13">
        <f t="shared" si="3"/>
        <v>303890.39999999997</v>
      </c>
      <c r="D66" s="14">
        <v>302949.96000000002</v>
      </c>
      <c r="E66" s="15">
        <f>E65+E60+E55+E48</f>
        <v>279427</v>
      </c>
      <c r="F66" s="23">
        <f t="shared" si="6"/>
        <v>-23522.960000000021</v>
      </c>
      <c r="G66" s="24">
        <f t="shared" si="7"/>
        <v>-7.7646354533270179E-2</v>
      </c>
      <c r="I66"/>
      <c r="J66" s="63">
        <f>J65+J60+J55+J48</f>
        <v>281927</v>
      </c>
      <c r="K66" s="63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</row>
    <row r="67" spans="1:28" s="41" customFormat="1" ht="15.75" customHeight="1" x14ac:dyDescent="0.3">
      <c r="A67" s="28" t="s">
        <v>70</v>
      </c>
      <c r="B67" s="28">
        <v>275225</v>
      </c>
      <c r="C67" s="13">
        <f t="shared" si="3"/>
        <v>330270</v>
      </c>
      <c r="D67" s="29">
        <v>330449.96000000002</v>
      </c>
      <c r="E67" s="30">
        <f>E66+E24+E26+E30</f>
        <v>315177</v>
      </c>
      <c r="F67" s="23">
        <f t="shared" si="6"/>
        <v>-15272.960000000021</v>
      </c>
      <c r="G67" s="24">
        <f t="shared" si="7"/>
        <v>-4.621867710318385E-2</v>
      </c>
      <c r="I67"/>
      <c r="J67" s="63">
        <f>J66+J24+J26+J30</f>
        <v>317677</v>
      </c>
      <c r="K67" s="63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</row>
    <row r="68" spans="1:28" s="41" customFormat="1" ht="15.75" customHeight="1" x14ac:dyDescent="0.3">
      <c r="A68" s="31" t="s">
        <v>71</v>
      </c>
      <c r="B68" s="31"/>
      <c r="C68" s="13">
        <f t="shared" si="3"/>
        <v>0</v>
      </c>
      <c r="D68" s="18"/>
      <c r="E68" s="19"/>
      <c r="F68" s="11"/>
      <c r="G68" s="11"/>
      <c r="I68"/>
      <c r="J68" s="63"/>
      <c r="K68" s="63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</row>
    <row r="69" spans="1:28" s="41" customFormat="1" ht="15.75" customHeight="1" x14ac:dyDescent="0.3">
      <c r="A69" s="12" t="s">
        <v>72</v>
      </c>
      <c r="B69" s="12">
        <v>15100</v>
      </c>
      <c r="C69" s="13">
        <f t="shared" si="3"/>
        <v>18120</v>
      </c>
      <c r="D69" s="14">
        <v>20000</v>
      </c>
      <c r="E69" s="21">
        <v>20000</v>
      </c>
      <c r="F69" s="11"/>
      <c r="G69" s="11"/>
      <c r="I69"/>
      <c r="J69" s="63">
        <v>20000</v>
      </c>
      <c r="K69" s="63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</row>
    <row r="70" spans="1:28" s="41" customFormat="1" ht="15.75" customHeight="1" x14ac:dyDescent="0.3">
      <c r="A70" s="12" t="s">
        <v>73</v>
      </c>
      <c r="B70" s="12">
        <v>1691</v>
      </c>
      <c r="C70" s="13">
        <f t="shared" si="3"/>
        <v>2029.1999999999998</v>
      </c>
      <c r="D70" s="14">
        <v>3000</v>
      </c>
      <c r="E70" s="21">
        <v>3000</v>
      </c>
      <c r="F70" s="11"/>
      <c r="G70" s="11"/>
      <c r="I70"/>
      <c r="J70" s="63">
        <v>3000</v>
      </c>
      <c r="K70" s="63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</row>
    <row r="71" spans="1:28" s="41" customFormat="1" ht="15.75" customHeight="1" x14ac:dyDescent="0.3">
      <c r="A71" s="12" t="s">
        <v>74</v>
      </c>
      <c r="B71" s="12">
        <v>1606</v>
      </c>
      <c r="C71" s="13">
        <f t="shared" si="3"/>
        <v>1927.1999999999998</v>
      </c>
      <c r="D71" s="14">
        <v>1000</v>
      </c>
      <c r="E71" s="21">
        <v>1000</v>
      </c>
      <c r="F71" s="11"/>
      <c r="G71" s="11"/>
      <c r="I71"/>
      <c r="J71" s="63">
        <v>1000</v>
      </c>
      <c r="K71" s="63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</row>
    <row r="72" spans="1:28" s="41" customFormat="1" ht="15.75" customHeight="1" x14ac:dyDescent="0.3">
      <c r="A72" s="12" t="s">
        <v>75</v>
      </c>
      <c r="B72" s="12">
        <v>8571</v>
      </c>
      <c r="C72" s="13">
        <f t="shared" si="3"/>
        <v>10285.199999999999</v>
      </c>
      <c r="D72" s="14">
        <v>15000</v>
      </c>
      <c r="E72" s="21">
        <v>15000</v>
      </c>
      <c r="F72" s="11"/>
      <c r="G72" s="11"/>
      <c r="I72" s="80">
        <v>-2500</v>
      </c>
      <c r="J72" s="77">
        <v>12500</v>
      </c>
      <c r="K72" s="63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</row>
    <row r="73" spans="1:28" s="41" customFormat="1" ht="15.75" customHeight="1" x14ac:dyDescent="0.3">
      <c r="A73" s="12" t="s">
        <v>76</v>
      </c>
      <c r="B73" s="12">
        <v>9239</v>
      </c>
      <c r="C73" s="13">
        <f t="shared" si="3"/>
        <v>11086.8</v>
      </c>
      <c r="D73" s="14">
        <v>10000</v>
      </c>
      <c r="E73" s="21">
        <v>10000</v>
      </c>
      <c r="F73" s="11"/>
      <c r="G73" s="11"/>
      <c r="I73"/>
      <c r="J73" s="63">
        <v>10000</v>
      </c>
      <c r="K73" s="6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</row>
    <row r="74" spans="1:28" s="41" customFormat="1" ht="15.75" customHeight="1" x14ac:dyDescent="0.3">
      <c r="A74" s="12" t="s">
        <v>77</v>
      </c>
      <c r="B74" s="12">
        <v>32694</v>
      </c>
      <c r="C74" s="13">
        <f t="shared" si="3"/>
        <v>39232.799999999996</v>
      </c>
      <c r="D74" s="14">
        <v>40000</v>
      </c>
      <c r="E74" s="21">
        <v>40000</v>
      </c>
      <c r="F74" s="11"/>
      <c r="G74" s="11"/>
      <c r="I74"/>
      <c r="J74" s="63">
        <v>40000</v>
      </c>
      <c r="K74" s="63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</row>
    <row r="75" spans="1:28" s="41" customFormat="1" ht="15.75" customHeight="1" x14ac:dyDescent="0.3">
      <c r="A75" s="12" t="s">
        <v>78</v>
      </c>
      <c r="B75" s="12">
        <v>723</v>
      </c>
      <c r="C75" s="13">
        <f t="shared" si="3"/>
        <v>867.6</v>
      </c>
      <c r="D75" s="14">
        <v>1000</v>
      </c>
      <c r="E75" s="21">
        <v>1000</v>
      </c>
      <c r="F75" s="11"/>
      <c r="G75" s="11"/>
      <c r="I75"/>
      <c r="J75" s="63">
        <v>1000</v>
      </c>
      <c r="K75" s="63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</row>
    <row r="76" spans="1:28" s="41" customFormat="1" ht="15.75" customHeight="1" x14ac:dyDescent="0.3">
      <c r="A76" s="12" t="s">
        <v>79</v>
      </c>
      <c r="B76" s="12">
        <v>1132</v>
      </c>
      <c r="C76" s="13">
        <f t="shared" si="3"/>
        <v>1358.3999999999999</v>
      </c>
      <c r="D76" s="14">
        <v>1500</v>
      </c>
      <c r="E76" s="21">
        <v>1500</v>
      </c>
      <c r="F76" s="11"/>
      <c r="G76" s="11"/>
      <c r="I76"/>
      <c r="J76" s="63">
        <v>1500</v>
      </c>
      <c r="K76" s="63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</row>
    <row r="77" spans="1:28" s="41" customFormat="1" ht="15.75" customHeight="1" x14ac:dyDescent="0.3">
      <c r="A77" s="12" t="s">
        <v>80</v>
      </c>
      <c r="B77" s="12">
        <v>2390</v>
      </c>
      <c r="C77" s="13">
        <f t="shared" si="3"/>
        <v>2868</v>
      </c>
      <c r="D77" s="14">
        <v>3300</v>
      </c>
      <c r="E77" s="21">
        <v>3300</v>
      </c>
      <c r="F77" s="11"/>
      <c r="G77" s="11"/>
      <c r="I77"/>
      <c r="J77" s="63">
        <v>3300</v>
      </c>
      <c r="K77" s="63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</row>
    <row r="78" spans="1:28" s="41" customFormat="1" ht="15.75" customHeight="1" x14ac:dyDescent="0.3">
      <c r="A78" s="12" t="s">
        <v>81</v>
      </c>
      <c r="B78" s="12">
        <v>73147</v>
      </c>
      <c r="C78" s="13">
        <f t="shared" si="3"/>
        <v>87776.4</v>
      </c>
      <c r="D78" s="14">
        <v>94800</v>
      </c>
      <c r="E78" s="15">
        <f>SUM(E69:E77)</f>
        <v>94800</v>
      </c>
      <c r="F78" s="23">
        <f>E78-D78</f>
        <v>0</v>
      </c>
      <c r="G78" s="24">
        <f>F78/D78</f>
        <v>0</v>
      </c>
      <c r="I78"/>
      <c r="J78" s="63">
        <f>SUM(J69:J77)</f>
        <v>92300</v>
      </c>
      <c r="K78" s="63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</row>
    <row r="79" spans="1:28" s="41" customFormat="1" ht="15.75" customHeight="1" x14ac:dyDescent="0.3">
      <c r="A79" s="7" t="s">
        <v>82</v>
      </c>
      <c r="B79"/>
      <c r="C79" s="13">
        <f t="shared" si="3"/>
        <v>0</v>
      </c>
      <c r="D79" s="18"/>
      <c r="E79" s="19"/>
      <c r="F79" s="11"/>
      <c r="G79" s="11"/>
      <c r="I79"/>
      <c r="J79" s="63"/>
      <c r="K79" s="63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</row>
    <row r="80" spans="1:28" s="41" customFormat="1" ht="15.75" customHeight="1" x14ac:dyDescent="0.3">
      <c r="A80" s="7" t="s">
        <v>83</v>
      </c>
      <c r="B80"/>
      <c r="C80" s="13">
        <f t="shared" si="3"/>
        <v>0</v>
      </c>
      <c r="D80" s="18"/>
      <c r="E80" s="19"/>
      <c r="F80" s="11"/>
      <c r="G80" s="11"/>
      <c r="I80"/>
      <c r="J80" s="63"/>
      <c r="K80" s="63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</row>
    <row r="81" spans="1:28" s="41" customFormat="1" ht="15.75" customHeight="1" x14ac:dyDescent="0.3">
      <c r="A81" s="12" t="s">
        <v>84</v>
      </c>
      <c r="B81" s="12">
        <v>197</v>
      </c>
      <c r="C81" s="13">
        <f t="shared" si="3"/>
        <v>236.39999999999998</v>
      </c>
      <c r="D81" s="14">
        <v>500</v>
      </c>
      <c r="E81" s="15">
        <v>500</v>
      </c>
      <c r="F81" s="11"/>
      <c r="G81" s="11"/>
      <c r="I81"/>
      <c r="J81" s="63">
        <v>500</v>
      </c>
      <c r="K81" s="63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</row>
    <row r="82" spans="1:28" ht="15.75" customHeight="1" x14ac:dyDescent="0.3">
      <c r="A82" s="12" t="s">
        <v>85</v>
      </c>
      <c r="B82" s="12">
        <v>0</v>
      </c>
      <c r="C82" s="13">
        <f t="shared" si="3"/>
        <v>0</v>
      </c>
      <c r="D82" s="14">
        <v>1000</v>
      </c>
      <c r="E82" s="15">
        <v>1000</v>
      </c>
      <c r="F82" s="11"/>
      <c r="G82" s="11"/>
      <c r="J82" s="63">
        <v>1000</v>
      </c>
      <c r="K82" s="63"/>
    </row>
    <row r="83" spans="1:28" ht="15.75" customHeight="1" x14ac:dyDescent="0.3">
      <c r="A83" s="12" t="s">
        <v>86</v>
      </c>
      <c r="B83" s="12">
        <v>0</v>
      </c>
      <c r="C83" s="13">
        <f t="shared" si="3"/>
        <v>0</v>
      </c>
      <c r="D83" s="14">
        <v>800</v>
      </c>
      <c r="E83" s="15">
        <v>800</v>
      </c>
      <c r="F83" s="11"/>
      <c r="G83" s="11"/>
      <c r="J83" s="63">
        <v>800</v>
      </c>
      <c r="K83" s="63"/>
    </row>
    <row r="84" spans="1:28" ht="15.75" customHeight="1" x14ac:dyDescent="0.3">
      <c r="A84" s="7" t="s">
        <v>87</v>
      </c>
      <c r="B84" s="7">
        <v>197</v>
      </c>
      <c r="C84" s="13">
        <f t="shared" si="3"/>
        <v>236.39999999999998</v>
      </c>
      <c r="D84" s="18">
        <v>2300</v>
      </c>
      <c r="E84" s="19">
        <f>SUM(E81:E83)</f>
        <v>2300</v>
      </c>
      <c r="F84" s="23">
        <f>E84-D84</f>
        <v>0</v>
      </c>
      <c r="G84" s="24">
        <f>F84/D84</f>
        <v>0</v>
      </c>
      <c r="J84" s="63">
        <f>SUM(J81:J83)</f>
        <v>2300</v>
      </c>
      <c r="K84" s="63"/>
    </row>
    <row r="85" spans="1:28" ht="15.75" customHeight="1" x14ac:dyDescent="0.3">
      <c r="A85" s="7" t="s">
        <v>88</v>
      </c>
      <c r="C85" s="13">
        <f t="shared" si="3"/>
        <v>0</v>
      </c>
      <c r="D85" s="18"/>
      <c r="E85" s="19"/>
      <c r="F85" s="11"/>
      <c r="G85" s="11"/>
      <c r="J85" s="63"/>
      <c r="K85" s="63"/>
    </row>
    <row r="86" spans="1:28" ht="15.75" customHeight="1" x14ac:dyDescent="0.3">
      <c r="A86" s="7" t="s">
        <v>89</v>
      </c>
      <c r="C86" s="13">
        <f t="shared" si="3"/>
        <v>0</v>
      </c>
      <c r="D86" s="18"/>
      <c r="E86" s="19"/>
      <c r="F86" s="11"/>
      <c r="G86" s="11"/>
      <c r="J86" s="63"/>
      <c r="K86" s="63"/>
    </row>
    <row r="87" spans="1:28" ht="15.75" customHeight="1" x14ac:dyDescent="0.3">
      <c r="A87" s="12" t="s">
        <v>90</v>
      </c>
      <c r="B87" s="12">
        <v>215</v>
      </c>
      <c r="C87" s="13">
        <f t="shared" si="3"/>
        <v>258</v>
      </c>
      <c r="D87" s="14">
        <v>400</v>
      </c>
      <c r="E87" s="21">
        <v>350</v>
      </c>
      <c r="F87" s="23">
        <f>E87-D87</f>
        <v>-50</v>
      </c>
      <c r="G87" s="24">
        <f>F87/D87</f>
        <v>-0.125</v>
      </c>
      <c r="J87" s="63">
        <v>350</v>
      </c>
      <c r="K87" s="63"/>
    </row>
    <row r="88" spans="1:28" ht="15.75" customHeight="1" x14ac:dyDescent="0.3">
      <c r="A88" s="7" t="s">
        <v>91</v>
      </c>
      <c r="B88" s="7">
        <v>215</v>
      </c>
      <c r="C88" s="13">
        <f t="shared" si="3"/>
        <v>258</v>
      </c>
      <c r="D88" s="18">
        <v>400</v>
      </c>
      <c r="E88" s="19">
        <v>350</v>
      </c>
      <c r="F88" s="11"/>
      <c r="G88" s="11"/>
      <c r="J88" s="63">
        <v>350</v>
      </c>
      <c r="K88" s="63"/>
    </row>
    <row r="89" spans="1:28" ht="15.75" customHeight="1" x14ac:dyDescent="0.3">
      <c r="A89" s="7" t="s">
        <v>92</v>
      </c>
      <c r="B89" s="7">
        <v>215</v>
      </c>
      <c r="C89" s="13">
        <f t="shared" si="3"/>
        <v>258</v>
      </c>
      <c r="D89" s="18">
        <v>400</v>
      </c>
      <c r="E89" s="19">
        <v>350</v>
      </c>
      <c r="F89" s="11"/>
      <c r="G89" s="11"/>
      <c r="J89" s="63">
        <v>350</v>
      </c>
      <c r="K89" s="63"/>
    </row>
    <row r="90" spans="1:28" ht="15.75" customHeight="1" x14ac:dyDescent="0.3">
      <c r="A90" s="7" t="s">
        <v>93</v>
      </c>
      <c r="B90" s="7">
        <v>411</v>
      </c>
      <c r="C90" s="13">
        <f t="shared" si="3"/>
        <v>493.2</v>
      </c>
      <c r="D90" s="18">
        <v>2700</v>
      </c>
      <c r="E90" s="19">
        <f>E89+E84</f>
        <v>2650</v>
      </c>
      <c r="F90" s="23">
        <f>E90-D90</f>
        <v>-50</v>
      </c>
      <c r="G90" s="24">
        <f>F90/D90</f>
        <v>-1.8518518518518517E-2</v>
      </c>
      <c r="J90" s="63">
        <f>J89+J84</f>
        <v>2650</v>
      </c>
      <c r="K90" s="63"/>
    </row>
    <row r="91" spans="1:28" ht="15.75" customHeight="1" x14ac:dyDescent="0.3">
      <c r="A91" s="7" t="s">
        <v>94</v>
      </c>
      <c r="C91" s="13">
        <f t="shared" si="3"/>
        <v>0</v>
      </c>
      <c r="D91" s="18"/>
      <c r="E91" s="19"/>
      <c r="F91" s="11"/>
      <c r="G91" s="11"/>
      <c r="J91" s="63"/>
      <c r="K91" s="63"/>
    </row>
    <row r="92" spans="1:28" ht="15.75" customHeight="1" x14ac:dyDescent="0.3">
      <c r="A92" s="12" t="s">
        <v>95</v>
      </c>
      <c r="B92" s="12">
        <v>91</v>
      </c>
      <c r="C92" s="13">
        <f t="shared" si="3"/>
        <v>109.2</v>
      </c>
      <c r="D92" s="14">
        <v>500</v>
      </c>
      <c r="E92" s="15">
        <v>500</v>
      </c>
      <c r="F92" s="11"/>
      <c r="G92" s="11"/>
      <c r="J92" s="63">
        <v>500</v>
      </c>
      <c r="K92" s="63"/>
    </row>
    <row r="93" spans="1:28" ht="15.75" customHeight="1" x14ac:dyDescent="0.3">
      <c r="A93" s="12" t="s">
        <v>96</v>
      </c>
      <c r="B93" s="12">
        <v>0</v>
      </c>
      <c r="C93" s="13">
        <f t="shared" si="3"/>
        <v>0</v>
      </c>
      <c r="D93" s="14">
        <v>500</v>
      </c>
      <c r="E93" s="15">
        <v>500</v>
      </c>
      <c r="F93" s="11"/>
      <c r="G93" s="11"/>
      <c r="J93" s="63">
        <v>500</v>
      </c>
      <c r="K93" s="63"/>
    </row>
    <row r="94" spans="1:28" ht="15.75" customHeight="1" x14ac:dyDescent="0.3">
      <c r="A94" s="12" t="s">
        <v>97</v>
      </c>
      <c r="B94" s="12">
        <v>0</v>
      </c>
      <c r="C94" s="13">
        <f t="shared" si="3"/>
        <v>0</v>
      </c>
      <c r="D94" s="14">
        <v>1000</v>
      </c>
      <c r="E94" s="15">
        <v>1000</v>
      </c>
      <c r="F94" s="11"/>
      <c r="G94" s="11"/>
      <c r="J94" s="63">
        <v>1000</v>
      </c>
      <c r="K94" s="63"/>
    </row>
    <row r="95" spans="1:28" ht="72" x14ac:dyDescent="0.3">
      <c r="A95" s="43" t="s">
        <v>98</v>
      </c>
      <c r="B95" s="43">
        <v>0</v>
      </c>
      <c r="C95" s="44">
        <f t="shared" si="3"/>
        <v>0</v>
      </c>
      <c r="D95" s="45">
        <v>1000</v>
      </c>
      <c r="E95" s="51">
        <v>1000</v>
      </c>
      <c r="F95" s="47"/>
      <c r="G95" s="47"/>
      <c r="H95" s="59" t="s">
        <v>176</v>
      </c>
      <c r="I95" s="74">
        <v>-1000</v>
      </c>
      <c r="J95" s="78">
        <v>0</v>
      </c>
      <c r="K95" s="68"/>
      <c r="L95" s="48"/>
    </row>
    <row r="96" spans="1:28" ht="15.75" customHeight="1" x14ac:dyDescent="0.3">
      <c r="A96" s="7" t="s">
        <v>99</v>
      </c>
      <c r="B96" s="7">
        <v>91</v>
      </c>
      <c r="C96" s="13">
        <f t="shared" si="3"/>
        <v>109.2</v>
      </c>
      <c r="D96" s="18">
        <v>3000</v>
      </c>
      <c r="E96" s="19">
        <f>SUM(E92:E95)</f>
        <v>3000</v>
      </c>
      <c r="F96" s="23">
        <f>E96-D96</f>
        <v>0</v>
      </c>
      <c r="G96" s="24">
        <f>F96/D96</f>
        <v>0</v>
      </c>
      <c r="J96" s="63">
        <f>SUM(J92:J95)</f>
        <v>2000</v>
      </c>
      <c r="K96" s="63"/>
    </row>
    <row r="97" spans="1:11" ht="15.75" customHeight="1" x14ac:dyDescent="0.3">
      <c r="A97" s="7" t="s">
        <v>100</v>
      </c>
      <c r="C97" s="13">
        <f t="shared" si="3"/>
        <v>0</v>
      </c>
      <c r="D97" s="18"/>
      <c r="E97" s="19"/>
      <c r="F97" s="11"/>
      <c r="G97" s="11"/>
      <c r="J97" s="63"/>
      <c r="K97" s="63"/>
    </row>
    <row r="98" spans="1:11" ht="15.75" customHeight="1" x14ac:dyDescent="0.3">
      <c r="A98" s="12" t="s">
        <v>101</v>
      </c>
      <c r="B98" s="12">
        <v>938</v>
      </c>
      <c r="C98" s="13">
        <f t="shared" si="3"/>
        <v>1125.5999999999999</v>
      </c>
      <c r="D98" s="14">
        <v>1500</v>
      </c>
      <c r="E98" s="21">
        <v>1500</v>
      </c>
      <c r="F98" s="11"/>
      <c r="G98" s="11"/>
      <c r="J98" s="63">
        <v>1500</v>
      </c>
      <c r="K98" s="63"/>
    </row>
    <row r="99" spans="1:11" ht="15.75" customHeight="1" x14ac:dyDescent="0.3">
      <c r="A99" s="12" t="s">
        <v>102</v>
      </c>
      <c r="B99" s="12">
        <v>391</v>
      </c>
      <c r="C99" s="13">
        <f t="shared" si="3"/>
        <v>469.2</v>
      </c>
      <c r="D99" s="14">
        <v>1500</v>
      </c>
      <c r="E99" s="21">
        <v>2000</v>
      </c>
      <c r="F99" s="11"/>
      <c r="G99" s="11"/>
      <c r="H99" s="41" t="s">
        <v>168</v>
      </c>
      <c r="I99" s="82">
        <v>-500</v>
      </c>
      <c r="J99" s="77">
        <v>1500</v>
      </c>
      <c r="K99" s="63"/>
    </row>
    <row r="100" spans="1:11" ht="40.799999999999997" customHeight="1" x14ac:dyDescent="0.3">
      <c r="A100" s="43" t="s">
        <v>103</v>
      </c>
      <c r="B100" s="43">
        <v>3465</v>
      </c>
      <c r="C100" s="44">
        <f t="shared" si="3"/>
        <v>4158</v>
      </c>
      <c r="D100" s="45">
        <v>4000</v>
      </c>
      <c r="E100" s="46">
        <v>3000</v>
      </c>
      <c r="F100" s="47"/>
      <c r="G100" s="47"/>
      <c r="H100" s="50" t="s">
        <v>165</v>
      </c>
      <c r="I100" s="74">
        <v>-1500</v>
      </c>
      <c r="J100" s="78">
        <v>1500</v>
      </c>
      <c r="K100" s="68"/>
    </row>
    <row r="101" spans="1:11" ht="15.75" customHeight="1" x14ac:dyDescent="0.3">
      <c r="A101" s="31"/>
      <c r="B101" s="32"/>
      <c r="C101" s="13"/>
      <c r="D101" s="18"/>
      <c r="E101" s="33"/>
      <c r="F101" s="11"/>
      <c r="G101" s="11"/>
      <c r="J101" s="63"/>
      <c r="K101" s="63"/>
    </row>
    <row r="102" spans="1:11" ht="15.75" customHeight="1" x14ac:dyDescent="0.3">
      <c r="A102" s="7" t="s">
        <v>104</v>
      </c>
      <c r="B102" s="32">
        <v>4794</v>
      </c>
      <c r="C102" s="13">
        <f t="shared" ref="C102:C152" si="8">B102*1.2</f>
        <v>5752.8</v>
      </c>
      <c r="D102" s="18">
        <f t="shared" ref="D102:E102" si="9">SUM(D98:D100)</f>
        <v>7000</v>
      </c>
      <c r="E102" s="19">
        <f t="shared" si="9"/>
        <v>6500</v>
      </c>
      <c r="F102" s="23">
        <f>E102-D102</f>
        <v>-500</v>
      </c>
      <c r="G102" s="24">
        <f>F102/D102</f>
        <v>-7.1428571428571425E-2</v>
      </c>
      <c r="J102" s="63">
        <f t="shared" ref="J102" si="10">SUM(J98:J100)</f>
        <v>4500</v>
      </c>
      <c r="K102" s="63"/>
    </row>
    <row r="103" spans="1:11" ht="15.75" customHeight="1" x14ac:dyDescent="0.3">
      <c r="B103" s="31"/>
      <c r="C103" s="13">
        <f t="shared" si="8"/>
        <v>0</v>
      </c>
      <c r="D103" s="18"/>
      <c r="E103" s="19"/>
      <c r="F103" s="23"/>
      <c r="G103" s="24"/>
      <c r="J103" s="63"/>
      <c r="K103" s="63"/>
    </row>
    <row r="104" spans="1:11" s="48" customFormat="1" ht="55.2" customHeight="1" x14ac:dyDescent="0.3">
      <c r="A104" s="56" t="s">
        <v>105</v>
      </c>
      <c r="B104" s="56">
        <v>0</v>
      </c>
      <c r="C104" s="44">
        <f t="shared" si="8"/>
        <v>0</v>
      </c>
      <c r="D104" s="57">
        <v>0</v>
      </c>
      <c r="E104" s="58">
        <v>1000</v>
      </c>
      <c r="F104" s="47">
        <v>1000</v>
      </c>
      <c r="G104" s="47"/>
      <c r="H104" s="59" t="s">
        <v>175</v>
      </c>
      <c r="I104" s="74">
        <v>-1000</v>
      </c>
      <c r="J104" s="78">
        <v>0</v>
      </c>
      <c r="K104" s="68"/>
    </row>
    <row r="105" spans="1:11" ht="15.75" customHeight="1" x14ac:dyDescent="0.3">
      <c r="C105" s="13">
        <f t="shared" si="8"/>
        <v>0</v>
      </c>
      <c r="D105" s="18"/>
      <c r="E105" s="19"/>
      <c r="F105" s="11"/>
      <c r="G105" s="11"/>
      <c r="J105" s="63"/>
      <c r="K105" s="63"/>
    </row>
    <row r="106" spans="1:11" ht="15.75" customHeight="1" x14ac:dyDescent="0.3">
      <c r="A106" s="7" t="s">
        <v>106</v>
      </c>
      <c r="C106" s="13">
        <f t="shared" si="8"/>
        <v>0</v>
      </c>
      <c r="D106" s="18"/>
      <c r="E106" s="19"/>
      <c r="F106" s="11"/>
      <c r="G106" s="11"/>
      <c r="J106" s="63"/>
      <c r="K106" s="63"/>
    </row>
    <row r="107" spans="1:11" s="48" customFormat="1" ht="36" customHeight="1" x14ac:dyDescent="0.3">
      <c r="A107" s="43" t="s">
        <v>107</v>
      </c>
      <c r="B107" s="43">
        <v>0</v>
      </c>
      <c r="C107" s="44">
        <f t="shared" si="8"/>
        <v>0</v>
      </c>
      <c r="D107" s="45">
        <v>0</v>
      </c>
      <c r="E107" s="46">
        <v>18000</v>
      </c>
      <c r="F107" s="47"/>
      <c r="G107" s="47"/>
      <c r="H107" s="50" t="s">
        <v>172</v>
      </c>
      <c r="I107" s="74">
        <v>-5000</v>
      </c>
      <c r="J107" s="78">
        <v>13000</v>
      </c>
      <c r="K107" s="68"/>
    </row>
    <row r="108" spans="1:11" ht="15.75" customHeight="1" x14ac:dyDescent="0.3">
      <c r="A108" s="12" t="s">
        <v>108</v>
      </c>
      <c r="B108" s="12">
        <v>0</v>
      </c>
      <c r="C108" s="13">
        <f t="shared" si="8"/>
        <v>0</v>
      </c>
      <c r="D108" s="14">
        <v>0</v>
      </c>
      <c r="E108" s="21">
        <v>5700</v>
      </c>
      <c r="F108" s="11"/>
      <c r="G108" s="11"/>
      <c r="J108" s="63">
        <v>5700</v>
      </c>
      <c r="K108" s="63"/>
    </row>
    <row r="109" spans="1:11" ht="15.75" customHeight="1" x14ac:dyDescent="0.3">
      <c r="A109" s="12" t="s">
        <v>109</v>
      </c>
      <c r="B109" s="12">
        <v>2500</v>
      </c>
      <c r="C109" s="13">
        <f t="shared" si="8"/>
        <v>3000</v>
      </c>
      <c r="D109" s="14">
        <v>5000</v>
      </c>
      <c r="E109" s="21">
        <v>5000</v>
      </c>
      <c r="F109" s="11"/>
      <c r="G109" s="11"/>
      <c r="J109" s="63">
        <v>5000</v>
      </c>
      <c r="K109" s="63"/>
    </row>
    <row r="110" spans="1:11" ht="15.75" customHeight="1" x14ac:dyDescent="0.3">
      <c r="A110" s="12" t="s">
        <v>110</v>
      </c>
      <c r="B110" s="12">
        <v>5000</v>
      </c>
      <c r="C110" s="13">
        <f t="shared" si="8"/>
        <v>6000</v>
      </c>
      <c r="D110" s="14">
        <v>10000</v>
      </c>
      <c r="E110" s="21">
        <v>10000</v>
      </c>
      <c r="F110" s="11"/>
      <c r="G110" s="11"/>
      <c r="J110" s="63">
        <v>10000</v>
      </c>
      <c r="K110" s="63"/>
    </row>
    <row r="111" spans="1:11" ht="15.75" customHeight="1" x14ac:dyDescent="0.3">
      <c r="A111" s="12" t="s">
        <v>111</v>
      </c>
      <c r="B111" s="12">
        <v>4000</v>
      </c>
      <c r="C111" s="13">
        <f t="shared" si="8"/>
        <v>4800</v>
      </c>
      <c r="D111" s="14">
        <v>8000</v>
      </c>
      <c r="E111" s="21">
        <v>8000</v>
      </c>
      <c r="F111" s="11"/>
      <c r="G111" s="11"/>
      <c r="J111" s="63">
        <v>8000</v>
      </c>
      <c r="K111" s="63"/>
    </row>
    <row r="112" spans="1:11" ht="34.799999999999997" customHeight="1" x14ac:dyDescent="0.3">
      <c r="A112" s="34" t="s">
        <v>112</v>
      </c>
      <c r="B112" s="35">
        <v>0</v>
      </c>
      <c r="C112" s="13">
        <f t="shared" si="8"/>
        <v>0</v>
      </c>
      <c r="D112" s="18">
        <v>0</v>
      </c>
      <c r="E112" s="33">
        <v>1</v>
      </c>
      <c r="F112" s="11"/>
      <c r="G112" s="11"/>
      <c r="H112" s="72" t="s">
        <v>157</v>
      </c>
      <c r="I112" s="71"/>
      <c r="J112" s="77">
        <v>0</v>
      </c>
      <c r="K112" s="63"/>
    </row>
    <row r="113" spans="1:11" s="48" customFormat="1" ht="53.4" customHeight="1" x14ac:dyDescent="0.3">
      <c r="A113" s="61" t="s">
        <v>113</v>
      </c>
      <c r="B113" s="56"/>
      <c r="C113" s="44">
        <f t="shared" si="8"/>
        <v>0</v>
      </c>
      <c r="D113" s="57">
        <v>0</v>
      </c>
      <c r="E113" s="58">
        <v>1000</v>
      </c>
      <c r="F113" s="47"/>
      <c r="G113" s="47"/>
      <c r="H113" s="52" t="s">
        <v>173</v>
      </c>
      <c r="I113" s="74">
        <v>-999</v>
      </c>
      <c r="J113" s="78">
        <v>1</v>
      </c>
      <c r="K113" s="68"/>
    </row>
    <row r="114" spans="1:11" ht="15.75" customHeight="1" x14ac:dyDescent="0.3">
      <c r="A114" s="36" t="s">
        <v>114</v>
      </c>
      <c r="B114" s="31"/>
      <c r="C114" s="13">
        <f t="shared" si="8"/>
        <v>0</v>
      </c>
      <c r="D114" s="18"/>
      <c r="E114" s="33">
        <f>E113+E112+E111+E110+E109+E108+E107</f>
        <v>47701</v>
      </c>
      <c r="F114" s="11"/>
      <c r="G114" s="11"/>
      <c r="J114" s="63">
        <f>J113+J112+J111+J110+J109+J108+J107</f>
        <v>41701</v>
      </c>
      <c r="K114" s="63"/>
    </row>
    <row r="115" spans="1:11" ht="15.75" customHeight="1" x14ac:dyDescent="0.3">
      <c r="A115" s="36"/>
      <c r="B115" s="31"/>
      <c r="C115" s="13">
        <f t="shared" si="8"/>
        <v>0</v>
      </c>
      <c r="D115" s="18"/>
      <c r="E115" s="33"/>
      <c r="F115" s="11"/>
      <c r="G115" s="11"/>
      <c r="J115" s="63"/>
      <c r="K115" s="63"/>
    </row>
    <row r="116" spans="1:11" ht="15.75" customHeight="1" x14ac:dyDescent="0.3">
      <c r="A116" s="36" t="s">
        <v>115</v>
      </c>
      <c r="B116" s="31"/>
      <c r="C116" s="13">
        <f t="shared" si="8"/>
        <v>0</v>
      </c>
      <c r="D116" s="18"/>
      <c r="E116" s="33"/>
      <c r="F116" s="11"/>
      <c r="G116" s="11"/>
      <c r="J116" s="63"/>
      <c r="K116" s="63"/>
    </row>
    <row r="117" spans="1:11" ht="15.75" customHeight="1" x14ac:dyDescent="0.3">
      <c r="A117" s="31" t="s">
        <v>116</v>
      </c>
      <c r="B117" s="31">
        <v>0</v>
      </c>
      <c r="C117" s="13">
        <f t="shared" si="8"/>
        <v>0</v>
      </c>
      <c r="D117" s="18">
        <v>0</v>
      </c>
      <c r="E117" s="33">
        <v>200</v>
      </c>
      <c r="F117" s="11"/>
      <c r="G117" s="11"/>
      <c r="J117" s="63">
        <v>200</v>
      </c>
      <c r="K117" s="63"/>
    </row>
    <row r="118" spans="1:11" ht="15.75" customHeight="1" x14ac:dyDescent="0.3">
      <c r="A118" s="31" t="s">
        <v>117</v>
      </c>
      <c r="B118" s="31">
        <v>0</v>
      </c>
      <c r="C118" s="13">
        <f t="shared" si="8"/>
        <v>0</v>
      </c>
      <c r="D118" s="18">
        <v>0</v>
      </c>
      <c r="E118" s="33">
        <v>200</v>
      </c>
      <c r="F118" s="11"/>
      <c r="G118" s="11"/>
      <c r="J118" s="63">
        <v>200</v>
      </c>
      <c r="K118" s="63"/>
    </row>
    <row r="119" spans="1:11" ht="15.75" customHeight="1" x14ac:dyDescent="0.3">
      <c r="A119" s="31" t="s">
        <v>118</v>
      </c>
      <c r="B119" s="31">
        <v>0</v>
      </c>
      <c r="C119" s="13">
        <f t="shared" si="8"/>
        <v>0</v>
      </c>
      <c r="D119" s="18">
        <v>0</v>
      </c>
      <c r="E119" s="33">
        <v>100</v>
      </c>
      <c r="F119" s="11"/>
      <c r="G119" s="11"/>
      <c r="J119" s="63">
        <v>100</v>
      </c>
      <c r="K119" s="63"/>
    </row>
    <row r="120" spans="1:11" ht="15.75" customHeight="1" x14ac:dyDescent="0.3">
      <c r="A120" s="31" t="s">
        <v>119</v>
      </c>
      <c r="B120" s="31">
        <v>0</v>
      </c>
      <c r="C120" s="13">
        <f t="shared" si="8"/>
        <v>0</v>
      </c>
      <c r="D120" s="18">
        <v>0</v>
      </c>
      <c r="E120" s="33">
        <f>SUM(E117:E119)</f>
        <v>500</v>
      </c>
      <c r="F120" s="23">
        <f t="shared" ref="F120:F121" si="11">E120-D120</f>
        <v>500</v>
      </c>
      <c r="G120" s="11"/>
      <c r="J120" s="63">
        <f>SUM(J117:J119)</f>
        <v>500</v>
      </c>
      <c r="K120" s="63"/>
    </row>
    <row r="121" spans="1:11" ht="15.75" customHeight="1" x14ac:dyDescent="0.3">
      <c r="A121" s="7" t="s">
        <v>120</v>
      </c>
      <c r="B121" s="7">
        <v>11500</v>
      </c>
      <c r="C121" s="13">
        <f t="shared" si="8"/>
        <v>13800</v>
      </c>
      <c r="D121" s="18">
        <v>23000</v>
      </c>
      <c r="E121" s="19">
        <f>E120+E114+E104</f>
        <v>49201</v>
      </c>
      <c r="F121" s="23">
        <f t="shared" si="11"/>
        <v>26201</v>
      </c>
      <c r="G121" s="24">
        <f>F121/D121</f>
        <v>1.1391739130434784</v>
      </c>
      <c r="J121" s="63">
        <f>J120+J114+J104</f>
        <v>42201</v>
      </c>
      <c r="K121" s="63"/>
    </row>
    <row r="122" spans="1:11" ht="15.75" customHeight="1" x14ac:dyDescent="0.3">
      <c r="A122" s="7" t="s">
        <v>121</v>
      </c>
      <c r="C122" s="13">
        <f t="shared" si="8"/>
        <v>0</v>
      </c>
      <c r="D122" s="18"/>
      <c r="E122" s="19"/>
      <c r="F122" s="11"/>
      <c r="G122" s="11"/>
      <c r="J122" s="63"/>
      <c r="K122" s="63"/>
    </row>
    <row r="123" spans="1:11" ht="15.75" customHeight="1" x14ac:dyDescent="0.3">
      <c r="A123" s="12" t="s">
        <v>122</v>
      </c>
      <c r="B123" s="12">
        <v>0</v>
      </c>
      <c r="C123" s="13">
        <f t="shared" si="8"/>
        <v>0</v>
      </c>
      <c r="D123" s="14">
        <v>3600</v>
      </c>
      <c r="E123" s="21">
        <v>3600</v>
      </c>
      <c r="F123" s="11"/>
      <c r="G123" s="11"/>
      <c r="J123" s="63">
        <v>3600</v>
      </c>
      <c r="K123" s="63"/>
    </row>
    <row r="124" spans="1:11" ht="15.75" customHeight="1" x14ac:dyDescent="0.3">
      <c r="A124" s="12" t="s">
        <v>123</v>
      </c>
      <c r="B124" s="12">
        <v>2136</v>
      </c>
      <c r="C124" s="13">
        <f t="shared" si="8"/>
        <v>2563.1999999999998</v>
      </c>
      <c r="D124" s="14">
        <v>1250</v>
      </c>
      <c r="E124" s="21">
        <v>1500</v>
      </c>
      <c r="F124" s="11"/>
      <c r="G124" s="11"/>
      <c r="J124" s="63">
        <v>1500</v>
      </c>
      <c r="K124" s="63"/>
    </row>
    <row r="125" spans="1:11" ht="15.75" customHeight="1" x14ac:dyDescent="0.3">
      <c r="A125" s="12" t="s">
        <v>124</v>
      </c>
      <c r="B125" s="12">
        <v>55850</v>
      </c>
      <c r="C125" s="13">
        <f t="shared" si="8"/>
        <v>67020</v>
      </c>
      <c r="D125" s="14">
        <v>68000</v>
      </c>
      <c r="E125" s="21">
        <v>87000</v>
      </c>
      <c r="F125" s="23">
        <f>E125-D125</f>
        <v>19000</v>
      </c>
      <c r="G125" s="24">
        <f>(E125-D125)/D125</f>
        <v>0.27941176470588236</v>
      </c>
      <c r="J125" s="63">
        <v>87000</v>
      </c>
      <c r="K125" s="63"/>
    </row>
    <row r="126" spans="1:11" ht="15.75" customHeight="1" x14ac:dyDescent="0.3">
      <c r="A126" s="7" t="s">
        <v>125</v>
      </c>
      <c r="B126" s="7">
        <v>36122.53</v>
      </c>
      <c r="C126" s="13">
        <f t="shared" si="8"/>
        <v>43347.036</v>
      </c>
      <c r="D126" s="18">
        <v>72850</v>
      </c>
      <c r="E126" s="19">
        <f>SUM(E123:E125)</f>
        <v>92100</v>
      </c>
      <c r="F126" s="11"/>
      <c r="G126" s="11"/>
      <c r="J126" s="63">
        <f>SUM(J123:J125)</f>
        <v>92100</v>
      </c>
      <c r="K126" s="63"/>
    </row>
    <row r="127" spans="1:11" ht="15.75" customHeight="1" x14ac:dyDescent="0.3">
      <c r="A127" s="7" t="s">
        <v>126</v>
      </c>
      <c r="C127" s="13">
        <f t="shared" si="8"/>
        <v>0</v>
      </c>
      <c r="D127" s="18"/>
      <c r="E127" s="19"/>
      <c r="F127" s="11"/>
      <c r="G127" s="11"/>
      <c r="J127" s="63"/>
      <c r="K127" s="63"/>
    </row>
    <row r="128" spans="1:11" ht="15.75" customHeight="1" x14ac:dyDescent="0.3">
      <c r="A128" s="7" t="s">
        <v>127</v>
      </c>
      <c r="C128" s="13">
        <f t="shared" si="8"/>
        <v>0</v>
      </c>
      <c r="D128" s="18"/>
      <c r="E128" s="19"/>
      <c r="F128" s="11"/>
      <c r="G128" s="11"/>
      <c r="J128" s="63"/>
      <c r="K128" s="63"/>
    </row>
    <row r="129" spans="1:12" ht="28.8" x14ac:dyDescent="0.3">
      <c r="A129" s="12" t="s">
        <v>128</v>
      </c>
      <c r="B129" s="12">
        <v>1125</v>
      </c>
      <c r="C129" s="13">
        <f t="shared" si="8"/>
        <v>1350</v>
      </c>
      <c r="D129" s="14">
        <v>1500</v>
      </c>
      <c r="E129" s="21">
        <v>3000</v>
      </c>
      <c r="F129" s="11"/>
      <c r="G129" s="11"/>
      <c r="H129" s="41" t="s">
        <v>167</v>
      </c>
      <c r="I129" s="83">
        <v>-1500</v>
      </c>
      <c r="J129" s="84">
        <v>1500</v>
      </c>
      <c r="K129" s="63"/>
    </row>
    <row r="130" spans="1:12" ht="15.75" customHeight="1" x14ac:dyDescent="0.3">
      <c r="A130" s="12" t="s">
        <v>129</v>
      </c>
      <c r="B130" s="12">
        <v>82</v>
      </c>
      <c r="C130" s="13">
        <f t="shared" si="8"/>
        <v>98.399999999999991</v>
      </c>
      <c r="D130" s="14">
        <v>150</v>
      </c>
      <c r="E130" s="21">
        <v>150</v>
      </c>
      <c r="F130" s="11"/>
      <c r="G130" s="11"/>
      <c r="J130" s="63">
        <v>150</v>
      </c>
      <c r="K130" s="63"/>
    </row>
    <row r="131" spans="1:12" ht="15.75" customHeight="1" x14ac:dyDescent="0.3">
      <c r="A131" s="12" t="s">
        <v>130</v>
      </c>
      <c r="B131" s="12">
        <v>4540</v>
      </c>
      <c r="C131" s="13">
        <f t="shared" si="8"/>
        <v>5448</v>
      </c>
      <c r="D131" s="14">
        <v>3600</v>
      </c>
      <c r="E131" s="21">
        <v>1500</v>
      </c>
      <c r="F131" s="11"/>
      <c r="G131" s="11"/>
      <c r="J131" s="63">
        <v>1500</v>
      </c>
      <c r="K131" s="63"/>
    </row>
    <row r="132" spans="1:12" ht="47.4" customHeight="1" x14ac:dyDescent="0.3">
      <c r="A132" s="43" t="s">
        <v>131</v>
      </c>
      <c r="B132" s="43">
        <v>395</v>
      </c>
      <c r="C132" s="44">
        <f t="shared" si="8"/>
        <v>474</v>
      </c>
      <c r="D132" s="45">
        <v>5000</v>
      </c>
      <c r="E132" s="46">
        <v>5000</v>
      </c>
      <c r="F132" s="47"/>
      <c r="G132" s="47"/>
      <c r="H132" s="50" t="s">
        <v>171</v>
      </c>
      <c r="I132" s="85">
        <v>-3000</v>
      </c>
      <c r="J132" s="86">
        <v>2000</v>
      </c>
      <c r="K132" s="68"/>
    </row>
    <row r="133" spans="1:12" ht="15.75" customHeight="1" x14ac:dyDescent="0.3">
      <c r="A133" s="12" t="s">
        <v>132</v>
      </c>
      <c r="B133" s="12">
        <v>1046</v>
      </c>
      <c r="C133" s="13">
        <f t="shared" si="8"/>
        <v>1255.2</v>
      </c>
      <c r="D133" s="14">
        <v>900</v>
      </c>
      <c r="E133" s="21">
        <v>1000</v>
      </c>
      <c r="F133" s="11"/>
      <c r="G133" s="11"/>
      <c r="J133" s="63">
        <v>1000</v>
      </c>
      <c r="K133" s="63"/>
    </row>
    <row r="134" spans="1:12" ht="27.6" customHeight="1" x14ac:dyDescent="0.3">
      <c r="A134" s="55" t="s">
        <v>133</v>
      </c>
      <c r="B134" s="12"/>
      <c r="C134" s="13">
        <f t="shared" si="8"/>
        <v>0</v>
      </c>
      <c r="D134" s="14">
        <v>0</v>
      </c>
      <c r="E134" s="21">
        <v>9000</v>
      </c>
      <c r="F134" s="11"/>
      <c r="G134" s="11"/>
      <c r="H134" s="42" t="s">
        <v>155</v>
      </c>
      <c r="I134" s="54">
        <v>-9000</v>
      </c>
      <c r="J134" s="69">
        <v>9000</v>
      </c>
      <c r="K134" s="69"/>
    </row>
    <row r="135" spans="1:12" ht="15.75" customHeight="1" x14ac:dyDescent="0.3">
      <c r="A135" s="12" t="s">
        <v>134</v>
      </c>
      <c r="B135" s="12">
        <v>15</v>
      </c>
      <c r="C135" s="13">
        <f t="shared" si="8"/>
        <v>18</v>
      </c>
      <c r="D135" s="14">
        <v>0</v>
      </c>
      <c r="E135" s="21">
        <v>300</v>
      </c>
      <c r="F135" s="11"/>
      <c r="G135" s="11"/>
      <c r="J135" s="63">
        <v>300</v>
      </c>
      <c r="K135" s="63"/>
    </row>
    <row r="136" spans="1:12" ht="15.75" customHeight="1" x14ac:dyDescent="0.3">
      <c r="A136" s="7" t="s">
        <v>135</v>
      </c>
      <c r="B136" s="12">
        <v>7203</v>
      </c>
      <c r="C136" s="13">
        <f t="shared" si="8"/>
        <v>8643.6</v>
      </c>
      <c r="D136" s="14">
        <v>11150</v>
      </c>
      <c r="E136" s="15">
        <f>SUM(E129:E135)</f>
        <v>19950</v>
      </c>
      <c r="F136" s="23">
        <f>E136-D136</f>
        <v>8800</v>
      </c>
      <c r="G136" s="24">
        <f>F136/D136</f>
        <v>0.78923766816143492</v>
      </c>
      <c r="J136" s="63">
        <f>SUM(J129:J135)</f>
        <v>15450</v>
      </c>
      <c r="K136" s="63"/>
    </row>
    <row r="137" spans="1:12" ht="15.75" customHeight="1" x14ac:dyDescent="0.3">
      <c r="A137" s="7" t="s">
        <v>136</v>
      </c>
      <c r="C137" s="20">
        <f t="shared" si="8"/>
        <v>0</v>
      </c>
      <c r="D137" s="18"/>
      <c r="E137" s="19"/>
      <c r="F137" s="11"/>
      <c r="G137" s="11"/>
      <c r="J137" s="63"/>
      <c r="K137" s="63"/>
    </row>
    <row r="138" spans="1:12" s="48" customFormat="1" ht="97.8" customHeight="1" x14ac:dyDescent="0.3">
      <c r="A138" s="43" t="s">
        <v>137</v>
      </c>
      <c r="B138" s="43">
        <v>25930</v>
      </c>
      <c r="C138" s="44">
        <f t="shared" si="8"/>
        <v>31116</v>
      </c>
      <c r="D138" s="45">
        <v>32000</v>
      </c>
      <c r="E138" s="46">
        <v>39760</v>
      </c>
      <c r="F138" s="47"/>
      <c r="G138" s="47"/>
      <c r="H138" s="52" t="s">
        <v>169</v>
      </c>
      <c r="I138" s="75">
        <v>-8760</v>
      </c>
      <c r="J138" s="76">
        <v>31000</v>
      </c>
      <c r="K138" s="70"/>
      <c r="L138" s="53" t="s">
        <v>170</v>
      </c>
    </row>
    <row r="139" spans="1:12" ht="15.75" customHeight="1" x14ac:dyDescent="0.3">
      <c r="A139" s="12" t="s">
        <v>138</v>
      </c>
      <c r="B139" s="12">
        <v>382</v>
      </c>
      <c r="C139" s="13">
        <f t="shared" si="8"/>
        <v>458.4</v>
      </c>
      <c r="D139" s="14">
        <v>50</v>
      </c>
      <c r="E139" s="21">
        <v>50</v>
      </c>
      <c r="F139" s="11"/>
      <c r="G139" s="11"/>
      <c r="J139" s="63">
        <v>50</v>
      </c>
      <c r="K139" s="63"/>
    </row>
    <row r="140" spans="1:12" ht="15.75" customHeight="1" x14ac:dyDescent="0.3">
      <c r="A140" s="12" t="s">
        <v>139</v>
      </c>
      <c r="B140" s="12">
        <v>1459</v>
      </c>
      <c r="C140" s="13">
        <f t="shared" si="8"/>
        <v>1750.8</v>
      </c>
      <c r="D140" s="14">
        <v>1500</v>
      </c>
      <c r="E140" s="21">
        <v>1500</v>
      </c>
      <c r="F140" s="11"/>
      <c r="G140" s="11"/>
      <c r="J140" s="63">
        <v>1500</v>
      </c>
      <c r="K140" s="63"/>
    </row>
    <row r="141" spans="1:12" ht="15.75" customHeight="1" x14ac:dyDescent="0.3">
      <c r="A141" s="12" t="s">
        <v>140</v>
      </c>
      <c r="B141" s="12">
        <v>1192</v>
      </c>
      <c r="C141" s="13">
        <f t="shared" si="8"/>
        <v>1430.3999999999999</v>
      </c>
      <c r="D141" s="14">
        <v>600</v>
      </c>
      <c r="E141" s="21">
        <v>600</v>
      </c>
      <c r="F141" s="11"/>
      <c r="G141" s="11"/>
      <c r="J141" s="63">
        <v>600</v>
      </c>
      <c r="K141" s="63"/>
    </row>
    <row r="142" spans="1:12" ht="15.75" customHeight="1" x14ac:dyDescent="0.3">
      <c r="A142" s="12" t="s">
        <v>141</v>
      </c>
      <c r="B142" s="12">
        <v>10</v>
      </c>
      <c r="C142" s="13">
        <f t="shared" si="8"/>
        <v>12</v>
      </c>
      <c r="D142" s="14">
        <v>250</v>
      </c>
      <c r="E142" s="21">
        <v>250</v>
      </c>
      <c r="F142" s="11"/>
      <c r="G142" s="11"/>
      <c r="J142" s="63">
        <v>250</v>
      </c>
      <c r="K142" s="63"/>
    </row>
    <row r="143" spans="1:12" ht="15.75" customHeight="1" x14ac:dyDescent="0.3">
      <c r="A143" s="12" t="s">
        <v>142</v>
      </c>
      <c r="B143" s="12">
        <v>108</v>
      </c>
      <c r="C143" s="13">
        <f t="shared" si="8"/>
        <v>129.6</v>
      </c>
      <c r="D143" s="14">
        <v>600</v>
      </c>
      <c r="E143" s="21">
        <v>600</v>
      </c>
      <c r="F143" s="11"/>
      <c r="G143" s="11"/>
      <c r="J143" s="63">
        <v>600</v>
      </c>
      <c r="K143" s="63"/>
    </row>
    <row r="144" spans="1:12" ht="15.75" customHeight="1" x14ac:dyDescent="0.3">
      <c r="A144" s="12" t="s">
        <v>143</v>
      </c>
      <c r="B144" s="12">
        <v>0</v>
      </c>
      <c r="C144" s="13">
        <f t="shared" si="8"/>
        <v>0</v>
      </c>
      <c r="D144" s="14">
        <v>1000</v>
      </c>
      <c r="E144" s="21">
        <v>1000</v>
      </c>
      <c r="F144" s="11"/>
      <c r="G144" s="11"/>
      <c r="J144" s="63">
        <v>1000</v>
      </c>
      <c r="K144" s="63"/>
    </row>
    <row r="145" spans="1:11" ht="15.75" customHeight="1" x14ac:dyDescent="0.3">
      <c r="A145" s="12" t="s">
        <v>144</v>
      </c>
      <c r="B145" s="12">
        <v>0</v>
      </c>
      <c r="C145" s="13">
        <f t="shared" si="8"/>
        <v>0</v>
      </c>
      <c r="D145" s="14">
        <v>1500</v>
      </c>
      <c r="E145" s="21">
        <v>1500</v>
      </c>
      <c r="F145" s="11"/>
      <c r="G145" s="11"/>
      <c r="J145" s="63">
        <v>1500</v>
      </c>
      <c r="K145" s="63"/>
    </row>
    <row r="146" spans="1:11" ht="15.75" customHeight="1" x14ac:dyDescent="0.3">
      <c r="A146" s="12" t="s">
        <v>145</v>
      </c>
      <c r="B146" s="12">
        <v>300</v>
      </c>
      <c r="C146" s="13">
        <f t="shared" si="8"/>
        <v>360</v>
      </c>
      <c r="D146" s="14">
        <v>420</v>
      </c>
      <c r="E146" s="21">
        <v>450</v>
      </c>
      <c r="F146" s="11"/>
      <c r="G146" s="11"/>
      <c r="J146" s="63">
        <v>450</v>
      </c>
      <c r="K146" s="63"/>
    </row>
    <row r="147" spans="1:11" ht="15.75" customHeight="1" x14ac:dyDescent="0.3">
      <c r="A147" s="12" t="s">
        <v>146</v>
      </c>
      <c r="B147" s="12">
        <v>4775</v>
      </c>
      <c r="C147" s="13">
        <f t="shared" si="8"/>
        <v>5730</v>
      </c>
      <c r="D147" s="14">
        <v>7000</v>
      </c>
      <c r="E147" s="21">
        <v>7000</v>
      </c>
      <c r="F147" s="11"/>
      <c r="G147" s="11"/>
      <c r="J147" s="63">
        <v>7000</v>
      </c>
      <c r="K147" s="63"/>
    </row>
    <row r="148" spans="1:11" ht="15.75" customHeight="1" x14ac:dyDescent="0.3">
      <c r="A148" s="12" t="s">
        <v>147</v>
      </c>
      <c r="B148" s="12">
        <v>164</v>
      </c>
      <c r="C148" s="16">
        <f t="shared" si="8"/>
        <v>196.79999999999998</v>
      </c>
      <c r="D148" s="29">
        <v>250</v>
      </c>
      <c r="E148" s="37">
        <v>250</v>
      </c>
      <c r="F148" s="11"/>
      <c r="G148" s="11"/>
      <c r="J148" s="63">
        <v>250</v>
      </c>
      <c r="K148" s="63"/>
    </row>
    <row r="149" spans="1:11" ht="15.75" customHeight="1" x14ac:dyDescent="0.3">
      <c r="A149" s="7" t="s">
        <v>148</v>
      </c>
      <c r="B149" s="7">
        <v>34319</v>
      </c>
      <c r="C149" s="13">
        <f t="shared" si="8"/>
        <v>41182.799999999996</v>
      </c>
      <c r="D149" s="14">
        <v>45170</v>
      </c>
      <c r="E149" s="15">
        <f>SUM(E138:E148)</f>
        <v>52960</v>
      </c>
      <c r="F149" s="38">
        <f t="shared" ref="F149:F151" si="12">E149-D149</f>
        <v>7790</v>
      </c>
      <c r="G149" s="39">
        <f>(F149/D149)</f>
        <v>0.17245959707770644</v>
      </c>
      <c r="J149" s="63">
        <f>SUM(J138:J148)</f>
        <v>44200</v>
      </c>
      <c r="K149" s="63"/>
    </row>
    <row r="150" spans="1:11" ht="15.75" customHeight="1" x14ac:dyDescent="0.3">
      <c r="A150" s="7" t="s">
        <v>149</v>
      </c>
      <c r="B150" s="7">
        <v>41522</v>
      </c>
      <c r="C150" s="13">
        <f t="shared" si="8"/>
        <v>49826.400000000001</v>
      </c>
      <c r="D150" s="14">
        <v>56320</v>
      </c>
      <c r="E150" s="15">
        <f>E136+E149</f>
        <v>72910</v>
      </c>
      <c r="F150" s="38">
        <f t="shared" si="12"/>
        <v>16590</v>
      </c>
      <c r="G150" s="39">
        <f>(E150-D150)/D150</f>
        <v>0.29456676136363635</v>
      </c>
      <c r="J150" s="63">
        <f>J136+J149</f>
        <v>59650</v>
      </c>
      <c r="K150" s="63"/>
    </row>
    <row r="151" spans="1:11" ht="15.75" customHeight="1" x14ac:dyDescent="0.3">
      <c r="A151" s="7" t="s">
        <v>150</v>
      </c>
      <c r="B151" s="7">
        <v>464676</v>
      </c>
      <c r="C151" s="13">
        <f t="shared" si="8"/>
        <v>557611.19999999995</v>
      </c>
      <c r="D151" s="14">
        <v>590119.96</v>
      </c>
      <c r="E151" s="15">
        <f>E67+E78+E90+E96+E102+E121+E126+E150</f>
        <v>636338</v>
      </c>
      <c r="F151" s="38">
        <f t="shared" si="12"/>
        <v>46218.040000000037</v>
      </c>
      <c r="G151" s="39">
        <f>F151/D151</f>
        <v>7.8319736888750616E-2</v>
      </c>
      <c r="J151" s="63">
        <f>J67+J78+J90+J96+J102+J121+J126+J150</f>
        <v>613078</v>
      </c>
      <c r="K151" s="63"/>
    </row>
    <row r="152" spans="1:11" ht="15.75" customHeight="1" x14ac:dyDescent="0.3">
      <c r="A152" s="7" t="s">
        <v>151</v>
      </c>
      <c r="B152" s="7">
        <v>-18571</v>
      </c>
      <c r="C152" s="20">
        <f t="shared" si="8"/>
        <v>-22285.200000000001</v>
      </c>
      <c r="D152" s="18">
        <v>-28619.96</v>
      </c>
      <c r="E152" s="19">
        <f>E13-E151</f>
        <v>-90338</v>
      </c>
      <c r="F152" s="11"/>
      <c r="G152" s="11"/>
      <c r="J152" s="63">
        <f>J13-J151</f>
        <v>-28078</v>
      </c>
      <c r="K152" s="63"/>
    </row>
    <row r="153" spans="1:11" s="48" customFormat="1" ht="39.6" customHeight="1" x14ac:dyDescent="0.3">
      <c r="H153" s="62" t="s">
        <v>178</v>
      </c>
      <c r="I153" s="49">
        <f>SUM(I15:I152)</f>
        <v>-37259</v>
      </c>
      <c r="J153" s="49"/>
      <c r="K153" s="49"/>
    </row>
    <row r="154" spans="1:11" ht="15.75" customHeight="1" x14ac:dyDescent="0.3"/>
    <row r="155" spans="1:11" ht="15.75" customHeight="1" x14ac:dyDescent="0.3"/>
    <row r="156" spans="1:11" ht="15.75" customHeight="1" x14ac:dyDescent="0.3"/>
    <row r="157" spans="1:11" ht="15.75" customHeight="1" x14ac:dyDescent="0.3"/>
    <row r="158" spans="1:11" ht="15.75" customHeight="1" x14ac:dyDescent="0.3"/>
    <row r="159" spans="1:11" ht="15.75" customHeight="1" x14ac:dyDescent="0.3"/>
    <row r="160" spans="1:11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</sheetData>
  <pageMargins left="0.7" right="0.7" top="0.75" bottom="0.75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OpBudget2025_v6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Snowden</dc:creator>
  <cp:lastModifiedBy>Kevin Snowden</cp:lastModifiedBy>
  <dcterms:created xsi:type="dcterms:W3CDTF">2024-09-21T15:34:49Z</dcterms:created>
  <dcterms:modified xsi:type="dcterms:W3CDTF">2025-01-27T20:13:20Z</dcterms:modified>
</cp:coreProperties>
</file>