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SERVER1\Apps\J-Drive\JSpivey\Documents\Monthly Reports\2018\"/>
    </mc:Choice>
  </mc:AlternateContent>
  <bookViews>
    <workbookView xWindow="0" yWindow="0" windowWidth="25200" windowHeight="11985"/>
  </bookViews>
  <sheets>
    <sheet name="2018 Challenge" sheetId="1" r:id="rId1"/>
    <sheet name="Pie Chart" sheetId="2" r:id="rId2"/>
  </sheets>
  <definedNames>
    <definedName name="_xlnm.Print_Area" localSheetId="0">'2018 Challenge'!$A$1:$G$173</definedName>
  </definedNames>
  <calcPr calcId="152511"/>
</workbook>
</file>

<file path=xl/calcChain.xml><?xml version="1.0" encoding="utf-8"?>
<calcChain xmlns="http://schemas.openxmlformats.org/spreadsheetml/2006/main">
  <c r="D17" i="1" l="1"/>
  <c r="C131" i="1" l="1"/>
  <c r="C76" i="1" l="1"/>
  <c r="C79" i="1" s="1"/>
  <c r="E79" i="1" s="1"/>
  <c r="C72" i="1"/>
  <c r="C83" i="1"/>
  <c r="C82" i="1"/>
  <c r="C70" i="1"/>
  <c r="C69" i="1"/>
  <c r="C68" i="1"/>
  <c r="C73" i="1" s="1"/>
  <c r="E73" i="1" s="1"/>
  <c r="C62" i="1"/>
  <c r="C59" i="1"/>
  <c r="C55" i="1"/>
  <c r="C53" i="1"/>
  <c r="C45" i="1"/>
  <c r="C42" i="1"/>
  <c r="C41" i="1"/>
  <c r="C47" i="1" s="1"/>
  <c r="E47" i="1" s="1"/>
  <c r="C39" i="1"/>
  <c r="C34" i="1"/>
  <c r="C169" i="1"/>
  <c r="E169" i="1" s="1"/>
  <c r="C152" i="1"/>
  <c r="C145" i="1"/>
  <c r="E145" i="1" s="1"/>
  <c r="C140" i="1"/>
  <c r="E140" i="1" s="1"/>
  <c r="E131" i="1"/>
  <c r="C125" i="1"/>
  <c r="E125" i="1" s="1"/>
  <c r="C114" i="1"/>
  <c r="E114" i="1" s="1"/>
  <c r="C111" i="1"/>
  <c r="E111" i="1" s="1"/>
  <c r="C107" i="1"/>
  <c r="E107" i="1" s="1"/>
  <c r="C103" i="1"/>
  <c r="C104" i="1" s="1"/>
  <c r="E104" i="1" s="1"/>
  <c r="C97" i="1"/>
  <c r="E97" i="1" s="1"/>
  <c r="C30" i="1"/>
  <c r="E30" i="1" s="1"/>
  <c r="C17" i="1"/>
  <c r="C84" i="1" l="1"/>
  <c r="E84" i="1" s="1"/>
  <c r="C63" i="1"/>
  <c r="E63" i="1" s="1"/>
  <c r="C170" i="1"/>
  <c r="E170" i="1" s="1"/>
  <c r="C132" i="1"/>
  <c r="E132" i="1" s="1"/>
  <c r="C64" i="1" l="1"/>
  <c r="E64" i="1" s="1"/>
  <c r="C85" i="1"/>
  <c r="C86" i="1" s="1"/>
  <c r="E85" i="1" l="1"/>
  <c r="C171" i="1"/>
  <c r="F86" i="1" s="1"/>
  <c r="E86" i="1"/>
  <c r="F171" i="1" l="1"/>
  <c r="F170" i="1"/>
  <c r="F47" i="1"/>
  <c r="F63" i="1"/>
  <c r="F132" i="1"/>
  <c r="F107" i="1"/>
  <c r="C173" i="1"/>
  <c r="F145" i="1"/>
  <c r="F104" i="1"/>
  <c r="E171" i="1"/>
  <c r="F140" i="1"/>
  <c r="F30" i="1"/>
  <c r="F114" i="1"/>
  <c r="F97" i="1"/>
  <c r="F85" i="1"/>
</calcChain>
</file>

<file path=xl/sharedStrings.xml><?xml version="1.0" encoding="utf-8"?>
<sst xmlns="http://schemas.openxmlformats.org/spreadsheetml/2006/main" count="210" uniqueCount="199">
  <si>
    <t xml:space="preserve">   Care</t>
  </si>
  <si>
    <t>Expenses</t>
  </si>
  <si>
    <t>Revenues</t>
  </si>
  <si>
    <t>Net Total</t>
  </si>
  <si>
    <t xml:space="preserve">   Mission</t>
  </si>
  <si>
    <t xml:space="preserve">   Nurture</t>
  </si>
  <si>
    <t xml:space="preserve">      Music</t>
  </si>
  <si>
    <t xml:space="preserve">      Office</t>
  </si>
  <si>
    <t xml:space="preserve">   Welcoming</t>
  </si>
  <si>
    <t xml:space="preserve">      Deacons</t>
  </si>
  <si>
    <t xml:space="preserve">      Worship</t>
  </si>
  <si>
    <t xml:space="preserve">   Fellowship</t>
  </si>
  <si>
    <t xml:space="preserve">   Stewardship</t>
  </si>
  <si>
    <t xml:space="preserve">      Personnel</t>
  </si>
  <si>
    <t xml:space="preserve">     Total Care</t>
  </si>
  <si>
    <t xml:space="preserve">  Total Expenses</t>
  </si>
  <si>
    <t xml:space="preserve">  Total Revenues</t>
  </si>
  <si>
    <t xml:space="preserve">   Communications</t>
  </si>
  <si>
    <t xml:space="preserve">     Total Mission</t>
  </si>
  <si>
    <t xml:space="preserve">     Total Nurture</t>
  </si>
  <si>
    <t xml:space="preserve">        Total Music</t>
  </si>
  <si>
    <t xml:space="preserve">      Contributions</t>
  </si>
  <si>
    <t xml:space="preserve">      Other Revenue</t>
  </si>
  <si>
    <t xml:space="preserve">        Total Office</t>
  </si>
  <si>
    <t xml:space="preserve">     Total Welcoming</t>
  </si>
  <si>
    <t xml:space="preserve">   Campus Management</t>
  </si>
  <si>
    <t xml:space="preserve">   Worship and Music</t>
  </si>
  <si>
    <t>Annual Budget (2017)</t>
  </si>
  <si>
    <t>Headings and Account</t>
  </si>
  <si>
    <t xml:space="preserve">        Total Deacons</t>
  </si>
  <si>
    <t xml:space="preserve">        Total Worship</t>
  </si>
  <si>
    <t xml:space="preserve">      Family Ministry</t>
  </si>
  <si>
    <t xml:space="preserve">     Total Fellowship</t>
  </si>
  <si>
    <t xml:space="preserve">         Program Staff</t>
  </si>
  <si>
    <t xml:space="preserve">         Support Staff</t>
  </si>
  <si>
    <t xml:space="preserve">     Total Stewardship</t>
  </si>
  <si>
    <t xml:space="preserve">         Pastoral Staff</t>
  </si>
  <si>
    <t xml:space="preserve">        Total Personnel</t>
  </si>
  <si>
    <t xml:space="preserve">            Head of Staff</t>
  </si>
  <si>
    <t xml:space="preserve">     Total Communications</t>
  </si>
  <si>
    <t xml:space="preserve">         General Personnel</t>
  </si>
  <si>
    <t xml:space="preserve">   Contributions &amp; Revenue</t>
  </si>
  <si>
    <t xml:space="preserve">        Total Contributions</t>
  </si>
  <si>
    <t xml:space="preserve">        Total Other Revenue</t>
  </si>
  <si>
    <t xml:space="preserve">   Administration/Personnel</t>
  </si>
  <si>
    <t>Webster Presbyterian Church</t>
  </si>
  <si>
    <t xml:space="preserve">            Associate Pastor</t>
  </si>
  <si>
    <t xml:space="preserve">        Total Adult Ministry</t>
  </si>
  <si>
    <t xml:space="preserve">     Total Campus Management</t>
  </si>
  <si>
    <t xml:space="preserve">     Total Worship and Music</t>
  </si>
  <si>
    <t xml:space="preserve">               5201 -  Bibles</t>
  </si>
  <si>
    <t xml:space="preserve">               5331 - Hosting</t>
  </si>
  <si>
    <t xml:space="preserve">               6145 - Postage</t>
  </si>
  <si>
    <t xml:space="preserve">        Total Family Ministry</t>
  </si>
  <si>
    <t xml:space="preserve">               5328 - Engaging</t>
  </si>
  <si>
    <t xml:space="preserve">           Total Program Staff</t>
  </si>
  <si>
    <t xml:space="preserve">           Total Support Staff</t>
  </si>
  <si>
    <t xml:space="preserve">               5135 - Licensing</t>
  </si>
  <si>
    <t xml:space="preserve">               6135 - Insurance</t>
  </si>
  <si>
    <t xml:space="preserve">               6155 - Telephone</t>
  </si>
  <si>
    <t xml:space="preserve">           Total Pastoral Staff</t>
  </si>
  <si>
    <t xml:space="preserve">               5115 - Clinicians</t>
  </si>
  <si>
    <t xml:space="preserve">               5326 - Connecting</t>
  </si>
  <si>
    <t xml:space="preserve">               6041 - Bookkeeper</t>
  </si>
  <si>
    <t xml:space="preserve">               6149 - Stationery</t>
  </si>
  <si>
    <t xml:space="preserve">               6215 - Fire Alarm</t>
  </si>
  <si>
    <t xml:space="preserve">               6245 - Util - Gas</t>
  </si>
  <si>
    <t xml:space="preserve">               5195 - Praise Band</t>
  </si>
  <si>
    <t xml:space="preserve">              Total Head of Staff</t>
  </si>
  <si>
    <t xml:space="preserve">               4140 - Other Income</t>
  </si>
  <si>
    <t xml:space="preserve">               5170 - Organ Tuning</t>
  </si>
  <si>
    <t xml:space="preserve">               5175 - Piano Tuning</t>
  </si>
  <si>
    <t xml:space="preserve">               5700 - WPC Missions</t>
  </si>
  <si>
    <t xml:space="preserve">               6110 - Bank Charges</t>
  </si>
  <si>
    <t xml:space="preserve">               6250 - Util - Trash</t>
  </si>
  <si>
    <t xml:space="preserve">               6255 - Util - Water</t>
  </si>
  <si>
    <t xml:space="preserve">           Total General Personnel</t>
  </si>
  <si>
    <t xml:space="preserve">     Total Contributions &amp; Revenue</t>
  </si>
  <si>
    <t xml:space="preserve">               6020 - Ch. Secretary</t>
  </si>
  <si>
    <t xml:space="preserve">               6055 - Nursery Staff</t>
  </si>
  <si>
    <t xml:space="preserve">               6060 - Payroll Taxes</t>
  </si>
  <si>
    <t xml:space="preserve">     Total Administration/Personnel</t>
  </si>
  <si>
    <t xml:space="preserve">               5150 - Music Software</t>
  </si>
  <si>
    <t xml:space="preserve">               5957 - Opt Dental Ins</t>
  </si>
  <si>
    <t xml:space="preserve">               5975 - Auto Allowance</t>
  </si>
  <si>
    <t xml:space="preserve">               6220 - Paper Supplies</t>
  </si>
  <si>
    <t xml:space="preserve">              Total Associate Pastor</t>
  </si>
  <si>
    <t xml:space="preserve">               4135 - Interest Income</t>
  </si>
  <si>
    <t xml:space="preserve">               5200 - Adult Education</t>
  </si>
  <si>
    <t xml:space="preserve">               5220 -  Music Ministry</t>
  </si>
  <si>
    <t xml:space="preserve">               5505 - Deacon Supplies</t>
  </si>
  <si>
    <t xml:space="preserve">               6140 - Office Supplies</t>
  </si>
  <si>
    <t xml:space="preserve">               5155 - Music - Recorder</t>
  </si>
  <si>
    <t xml:space="preserve">               5265 - Youth Curriculum</t>
  </si>
  <si>
    <t xml:space="preserve">               6131 - Payroll expenses</t>
  </si>
  <si>
    <t xml:space="preserve">               6230 - Lawn Maintenance</t>
  </si>
  <si>
    <t xml:space="preserve">               4100 - Support - Pledged</t>
  </si>
  <si>
    <t xml:space="preserve">               5145 - Music - Handbells</t>
  </si>
  <si>
    <t xml:space="preserve">               5165 - Organ Maintenance</t>
  </si>
  <si>
    <t xml:space="preserve">               5209 - Background Checks</t>
  </si>
  <si>
    <t xml:space="preserve">               5258 - Youth CE Supplies</t>
  </si>
  <si>
    <t xml:space="preserve">               5320 - Fellowship Events</t>
  </si>
  <si>
    <t xml:space="preserve">               5925 - Sr Pastor Housing</t>
  </si>
  <si>
    <t xml:space="preserve">               6120 - Computer Expenses</t>
  </si>
  <si>
    <t xml:space="preserve">               6285 - Roof Loan Payback</t>
  </si>
  <si>
    <t xml:space="preserve">               5147 - Music-Instrumental</t>
  </si>
  <si>
    <t xml:space="preserve">               5946 - Annual Cash Salary</t>
  </si>
  <si>
    <t xml:space="preserve">               6063 - Family Coordinator</t>
  </si>
  <si>
    <t xml:space="preserve">               6240 - Util - Electricity</t>
  </si>
  <si>
    <t xml:space="preserve">               6290 - Mortgage Principal</t>
  </si>
  <si>
    <t xml:space="preserve">               5515 - Memorial Receptions</t>
  </si>
  <si>
    <t xml:space="preserve">               5947 - Cumulative SLA 2014</t>
  </si>
  <si>
    <t xml:space="preserve">               5948 - Cumulative SLA 2015</t>
  </si>
  <si>
    <t xml:space="preserve">               5949 - Cumulative SLA 2016</t>
  </si>
  <si>
    <t xml:space="preserve">               5971 - Housing and Utility</t>
  </si>
  <si>
    <t xml:space="preserve">               6045 - Janitorial Services</t>
  </si>
  <si>
    <t xml:space="preserve">               6115 - Interest - Mortgage</t>
  </si>
  <si>
    <t xml:space="preserve">               4110 - Support - Prior Year</t>
  </si>
  <si>
    <t xml:space="preserve">               5130 - Handbell Repair/Pads</t>
  </si>
  <si>
    <t xml:space="preserve">               5140 - Music - Choirs/Voice</t>
  </si>
  <si>
    <t xml:space="preserve">               5205 - Children's  Supplies</t>
  </si>
  <si>
    <t xml:space="preserve">               5257 - Youth Special Events</t>
  </si>
  <si>
    <t xml:space="preserve">               6160 - Cell Phone Allowance</t>
  </si>
  <si>
    <t xml:space="preserve">               4105 - Support - Non-pledged</t>
  </si>
  <si>
    <t xml:space="preserve">               5225 - Children's Curriculum</t>
  </si>
  <si>
    <t xml:space="preserve">               5260 - Vacation Bible School</t>
  </si>
  <si>
    <t xml:space="preserve">               5332 - Newspaper Advertising</t>
  </si>
  <si>
    <t xml:space="preserve">               5910 - Sr Pastor Pension/Ins</t>
  </si>
  <si>
    <t xml:space="preserve">               5950 - Study Leave Allowance</t>
  </si>
  <si>
    <t xml:space="preserve">               6035 - Organist Compensation</t>
  </si>
  <si>
    <t xml:space="preserve">               6109 - Presbytery per capita</t>
  </si>
  <si>
    <t xml:space="preserve">               6165 - Copier Maint/Expenses</t>
  </si>
  <si>
    <t xml:space="preserve">               5900 - Sr Pastor Compensation</t>
  </si>
  <si>
    <t xml:space="preserve">               5903 - Sr Pastor Cum SLA 2015</t>
  </si>
  <si>
    <t xml:space="preserve">               5904 - Sr Pastor Cum SLA 2016</t>
  </si>
  <si>
    <t xml:space="preserve">               5911 - Sr Pastor Opt Life Ins</t>
  </si>
  <si>
    <t xml:space="preserve">               5955 - Board of  Pension Dues</t>
  </si>
  <si>
    <t xml:space="preserve">               5960 - Med Supplement Voucher</t>
  </si>
  <si>
    <t xml:space="preserve">               6025 - Music Director Compens</t>
  </si>
  <si>
    <t xml:space="preserve">               6040 - Subst Organist Compens</t>
  </si>
  <si>
    <t xml:space="preserve">               6080 - Support Staff Training</t>
  </si>
  <si>
    <t xml:space="preserve">               5920 - Sr Pastor Discretionary</t>
  </si>
  <si>
    <t xml:space="preserve">               5930 - Sr Pastor Car Allowance</t>
  </si>
  <si>
    <t xml:space="preserve">               6225 - Repairs and Maintenance</t>
  </si>
  <si>
    <t xml:space="preserve">               5108 - Honoraia for Pastors (2)</t>
  </si>
  <si>
    <t xml:space="preserve">               5109 - Audio-Visual Maintenance</t>
  </si>
  <si>
    <t xml:space="preserve">               5180 - Professional Memberships</t>
  </si>
  <si>
    <t xml:space="preserve">               5185 - Worship Supplies-General</t>
  </si>
  <si>
    <t xml:space="preserve">               5190 - Worship Supply-Communion</t>
  </si>
  <si>
    <t xml:space="preserve">               5912 - Sr Pastor Opt Dental Ins</t>
  </si>
  <si>
    <t xml:space="preserve">               6130 - General &amp; Administrative</t>
  </si>
  <si>
    <t xml:space="preserve">               5182 - Special Service Musicians</t>
  </si>
  <si>
    <t xml:space="preserve">               5915 - Sr Pastor Profess Expense</t>
  </si>
  <si>
    <t xml:space="preserve">               6024 - Assoc. Music Dir. Compens</t>
  </si>
  <si>
    <t xml:space="preserve">               5941 - Sr Pastor Soc. Sec. Suppl.</t>
  </si>
  <si>
    <t xml:space="preserve">               5965 - Assoc Pastor Discretionary</t>
  </si>
  <si>
    <t xml:space="preserve">               5110 - Music Volunteer Development</t>
  </si>
  <si>
    <t xml:space="preserve">               5116 - Choir Support Scholarships - 4</t>
  </si>
  <si>
    <t xml:space="preserve">               5940 - Sr Pastor Cell Phone Allowance</t>
  </si>
  <si>
    <t xml:space="preserve">               5179 - Professional Development -Music</t>
  </si>
  <si>
    <t xml:space="preserve">               5905 - Sr Pastor Study Leave Allowance</t>
  </si>
  <si>
    <t xml:space="preserve">               5300 - Kitchen  and Fellowship Supplies</t>
  </si>
  <si>
    <t xml:space="preserve">               5525 - Pastoral Care Discretionary Fund</t>
  </si>
  <si>
    <t xml:space="preserve">Analysis of Revenues &amp; Expenses - 2018 </t>
  </si>
  <si>
    <t>Proposed Annual Budget (2018)</t>
  </si>
  <si>
    <t>Change 2017 to 2018 (positive is increase)</t>
  </si>
  <si>
    <t>Percent of Total Budget</t>
  </si>
  <si>
    <t>Comments</t>
  </si>
  <si>
    <t>3% Increase</t>
  </si>
  <si>
    <t>Assume flat</t>
  </si>
  <si>
    <t>Assume some increase, please validate</t>
  </si>
  <si>
    <t>set to 2017 budget</t>
  </si>
  <si>
    <t>Assume spent</t>
  </si>
  <si>
    <t>6.7% times effective salary - ck</t>
  </si>
  <si>
    <t>1.5% Increase added more hours to base in 2017 not reflected in 2017 budget</t>
  </si>
  <si>
    <t>Office/Admin</t>
  </si>
  <si>
    <t>Personnel</t>
  </si>
  <si>
    <t xml:space="preserve">Campus Management </t>
  </si>
  <si>
    <t>Care</t>
  </si>
  <si>
    <t>Communications</t>
  </si>
  <si>
    <t>Fellowship</t>
  </si>
  <si>
    <t>Mission</t>
  </si>
  <si>
    <t>Nuture</t>
  </si>
  <si>
    <t>Stewardship</t>
  </si>
  <si>
    <t>Welcoming</t>
  </si>
  <si>
    <t>Worship and Music</t>
  </si>
  <si>
    <t>percent increase 2017 to 2018</t>
  </si>
  <si>
    <t>Will expand to 3-4 line items</t>
  </si>
  <si>
    <t>New negoiated discount</t>
  </si>
  <si>
    <r>
      <t xml:space="preserve">      Adult Ministry </t>
    </r>
    <r>
      <rPr>
        <sz val="11"/>
        <color rgb="FFFF0000"/>
        <rFont val="Calibri"/>
        <family val="2"/>
      </rPr>
      <t>(Christian Formation Team)</t>
    </r>
  </si>
  <si>
    <t>new name and items</t>
  </si>
  <si>
    <t xml:space="preserve">                xxxx - Honoratium Dr. Peter Hobbie</t>
  </si>
  <si>
    <t xml:space="preserve">               xxxx - World wide Web</t>
  </si>
  <si>
    <t>2017 Actual</t>
  </si>
  <si>
    <t>2017 actual plus presbyteria work.  New IRS rate .545 per mile.  (17,614.7 miles driven)</t>
  </si>
  <si>
    <t xml:space="preserve">               xxxx - Heritage Team</t>
  </si>
  <si>
    <t>Other income is from 2017 surplus</t>
  </si>
  <si>
    <t xml:space="preserve">               5956 - Opt Life Ins (Now 403(b) 9)</t>
  </si>
  <si>
    <t xml:space="preserve">    xxxx - Payment to 403 c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</si>
</sst>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##,###,##0.00"/>
    <numFmt numFmtId="165" formatCode="&quot;$&quot;#,##0.00"/>
    <numFmt numFmtId="166" formatCode="&quot;$&quot;#,##0.000"/>
  </numFmts>
  <fonts count="8" x14ac:knownFonts="1">
    <font>
      <sz val="10"/>
      <name val="Arial"/>
    </font>
    <font>
      <sz val="10"/>
      <name val="Arial"/>
    </font>
    <font>
      <sz val="11"/>
      <name val="Calibri"/>
    </font>
    <font>
      <b/>
      <sz val="11"/>
      <name val="Calibri"/>
    </font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/>
    <xf numFmtId="0" fontId="0" fillId="0" borderId="1" xfId="0" applyBorder="1"/>
    <xf numFmtId="165" fontId="2" fillId="0" borderId="1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/>
    <xf numFmtId="165" fontId="2" fillId="2" borderId="1" xfId="0" applyNumberFormat="1" applyFont="1" applyFill="1" applyBorder="1" applyAlignment="1" applyProtection="1"/>
    <xf numFmtId="165" fontId="0" fillId="2" borderId="1" xfId="0" applyNumberFormat="1" applyFill="1" applyBorder="1"/>
    <xf numFmtId="10" fontId="4" fillId="2" borderId="1" xfId="1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49" fontId="2" fillId="3" borderId="1" xfId="0" applyNumberFormat="1" applyFont="1" applyFill="1" applyBorder="1" applyAlignment="1" applyProtection="1"/>
    <xf numFmtId="164" fontId="2" fillId="3" borderId="1" xfId="0" applyNumberFormat="1" applyFont="1" applyFill="1" applyBorder="1" applyAlignment="1" applyProtection="1"/>
    <xf numFmtId="165" fontId="2" fillId="3" borderId="1" xfId="0" applyNumberFormat="1" applyFont="1" applyFill="1" applyBorder="1" applyAlignment="1" applyProtection="1"/>
    <xf numFmtId="165" fontId="0" fillId="3" borderId="1" xfId="0" applyNumberFormat="1" applyFill="1" applyBorder="1"/>
    <xf numFmtId="0" fontId="0" fillId="3" borderId="1" xfId="0" applyFill="1" applyBorder="1"/>
    <xf numFmtId="10" fontId="4" fillId="3" borderId="1" xfId="1" applyNumberFormat="1" applyFont="1" applyFill="1" applyBorder="1"/>
    <xf numFmtId="165" fontId="5" fillId="4" borderId="1" xfId="0" applyNumberFormat="1" applyFont="1" applyFill="1" applyBorder="1"/>
    <xf numFmtId="0" fontId="0" fillId="0" borderId="0" xfId="0" applyFill="1"/>
    <xf numFmtId="0" fontId="0" fillId="4" borderId="1" xfId="0" applyFill="1" applyBorder="1"/>
    <xf numFmtId="0" fontId="3" fillId="0" borderId="1" xfId="0" applyNumberFormat="1" applyFont="1" applyFill="1" applyBorder="1" applyAlignment="1" applyProtection="1">
      <alignment wrapText="1"/>
    </xf>
    <xf numFmtId="0" fontId="0" fillId="0" borderId="1" xfId="0" applyFill="1" applyBorder="1"/>
    <xf numFmtId="0" fontId="5" fillId="0" borderId="1" xfId="0" applyFont="1" applyBorder="1"/>
    <xf numFmtId="166" fontId="0" fillId="0" borderId="0" xfId="0" applyNumberFormat="1"/>
    <xf numFmtId="49" fontId="7" fillId="0" borderId="1" xfId="0" applyNumberFormat="1" applyFont="1" applyFill="1" applyBorder="1" applyAlignment="1" applyProtection="1"/>
    <xf numFmtId="0" fontId="5" fillId="4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u="sng">
                <a:solidFill>
                  <a:srgbClr val="002060"/>
                </a:solidFill>
              </a:rPr>
              <a:t>WPC</a:t>
            </a:r>
            <a:r>
              <a:rPr lang="en-US" sz="2000" b="1" u="sng" baseline="0">
                <a:solidFill>
                  <a:srgbClr val="002060"/>
                </a:solidFill>
              </a:rPr>
              <a:t> 2018 Budget</a:t>
            </a:r>
            <a:endParaRPr lang="en-US" sz="2000" b="1" u="sng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73980263640229316"/>
          <c:y val="7.87207933072449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Office/Admin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>
                    <a:alpha val="9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20-418A-AB1C-4E02D40CFD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20-418A-AB1C-4E02D40CFD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20-418A-AB1C-4E02D40CFD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E20-418A-AB1C-4E02D40CFD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E20-418A-AB1C-4E02D40CFD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E20-418A-AB1C-4E02D40CFD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E20-418A-AB1C-4E02D40CFD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E20-418A-AB1C-4E02D40CFD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E20-418A-AB1C-4E02D40CFD7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E20-418A-AB1C-4E02D40CFD7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E20-418A-AB1C-4E02D40CFD7B}"/>
              </c:ext>
            </c:extLst>
          </c:dPt>
          <c:dLbls>
            <c:dLbl>
              <c:idx val="0"/>
              <c:layout>
                <c:manualLayout>
                  <c:x val="6.2234168940109198E-2"/>
                  <c:y val="-3.534418189931552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20-418A-AB1C-4E02D40CFD7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4515023795987711"/>
                  <c:y val="-0.1175185358998759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E20-418A-AB1C-4E02D40CFD7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0.1629923764414729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E20-418A-AB1C-4E02D40CFD7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1878349545124874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E20-418A-AB1C-4E02D40CFD7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5451447850150588"/>
                  <c:y val="0.2109693520790632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3E20-418A-AB1C-4E02D40CFD7B}"/>
                </c:ext>
                <c:ext xmlns:c15="http://schemas.microsoft.com/office/drawing/2012/chart" uri="{CE6537A1-D6FC-4f65-9D91-7224C49458BB}"/>
              </c:extLst>
            </c:dLbl>
            <c:numFmt formatCode="General" sourceLinked="0"/>
            <c:spPr>
              <a:solidFill>
                <a:srgbClr val="FFFF00"/>
              </a:solidFill>
              <a:ln w="28575">
                <a:solidFill>
                  <a:schemeClr val="bg1"/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206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'Pie Chart'!$W$11:$W$21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Management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Nuture</c:v>
                </c:pt>
                <c:pt idx="8">
                  <c:v>Stewardship</c:v>
                </c:pt>
                <c:pt idx="9">
                  <c:v>Welcoming</c:v>
                </c:pt>
                <c:pt idx="10">
                  <c:v>Worship and Music</c:v>
                </c:pt>
              </c:strCache>
            </c:strRef>
          </c:cat>
          <c:val>
            <c:numRef>
              <c:f>('2018 Challenge'!$C$30,'2018 Challenge'!$C$85,'2018 Challenge'!$C$97,'2018 Challenge'!$C$104,'2018 Challenge'!$C$107,'2018 Challenge'!$C$111,'2018 Challenge'!$C$114,'2018 Challenge'!$C$132,'2018 Challenge'!$C$140,'2018 Challenge'!$C$145,'2018 Challenge'!$C$170)</c:f>
              <c:numCache>
                <c:formatCode>"$"#,##0.00</c:formatCode>
                <c:ptCount val="11"/>
                <c:pt idx="0">
                  <c:v>25350</c:v>
                </c:pt>
                <c:pt idx="1">
                  <c:v>383910.87000000005</c:v>
                </c:pt>
                <c:pt idx="2">
                  <c:v>79100</c:v>
                </c:pt>
                <c:pt idx="3">
                  <c:v>775</c:v>
                </c:pt>
                <c:pt idx="4">
                  <c:v>2200</c:v>
                </c:pt>
                <c:pt idx="5">
                  <c:v>1275</c:v>
                </c:pt>
                <c:pt idx="6">
                  <c:v>28000</c:v>
                </c:pt>
                <c:pt idx="7">
                  <c:v>5820</c:v>
                </c:pt>
                <c:pt idx="8">
                  <c:v>116219.13</c:v>
                </c:pt>
                <c:pt idx="9">
                  <c:v>500</c:v>
                </c:pt>
                <c:pt idx="10">
                  <c:v>12850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3E20-418A-AB1C-4E02D40CF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2959867446729"/>
          <c:y val="0.20332387702386434"/>
          <c:w val="0.27643185383949909"/>
          <c:h val="0.71618612632796785"/>
        </c:manualLayout>
      </c:layout>
      <c:overlay val="0"/>
      <c:txPr>
        <a:bodyPr/>
        <a:lstStyle/>
        <a:p>
          <a:pPr>
            <a:defRPr sz="1600" baseline="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22412</xdr:colOff>
      <xdr:row>1</xdr:row>
      <xdr:rowOff>107156</xdr:rowOff>
    </xdr:from>
    <xdr:to>
      <xdr:col>19</xdr:col>
      <xdr:colOff>535781</xdr:colOff>
      <xdr:row>41</xdr:row>
      <xdr:rowOff>22412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tabSelected="1" topLeftCell="A46" zoomScale="80" zoomScaleNormal="80" workbookViewId="0">
      <selection activeCell="E85" sqref="E85"/>
    </sheetView>
  </sheetViews>
  <sheetFormatPr defaultRowHeight="15" x14ac:dyDescent="0.25"/>
  <cols>
    <col min="1" max="1" width="44.7109375" style="2" customWidth="1"/>
    <col min="2" max="2" width="23.85546875" style="1" customWidth="1"/>
    <col min="3" max="4" width="29.5703125" style="1" customWidth="1"/>
    <col min="5" max="5" width="19.7109375" customWidth="1"/>
    <col min="6" max="6" width="14.7109375" customWidth="1"/>
    <col min="7" max="7" width="27.85546875" customWidth="1"/>
    <col min="9" max="9" width="12" bestFit="1" customWidth="1"/>
  </cols>
  <sheetData>
    <row r="1" spans="1:7" s="3" customFormat="1" x14ac:dyDescent="0.25">
      <c r="A1" s="3" t="s">
        <v>45</v>
      </c>
    </row>
    <row r="2" spans="1:7" s="3" customFormat="1" x14ac:dyDescent="0.25">
      <c r="A2" s="3" t="s">
        <v>163</v>
      </c>
    </row>
    <row r="3" spans="1:7" s="3" customFormat="1" x14ac:dyDescent="0.25"/>
    <row r="4" spans="1:7" s="3" customFormat="1" ht="30" x14ac:dyDescent="0.25">
      <c r="A4" s="4" t="s">
        <v>28</v>
      </c>
      <c r="B4" s="4" t="s">
        <v>27</v>
      </c>
      <c r="C4" s="4" t="s">
        <v>164</v>
      </c>
      <c r="D4" s="4" t="s">
        <v>193</v>
      </c>
      <c r="E4" s="25" t="s">
        <v>165</v>
      </c>
      <c r="F4" s="25" t="s">
        <v>166</v>
      </c>
      <c r="G4" s="4" t="s">
        <v>167</v>
      </c>
    </row>
    <row r="5" spans="1:7" x14ac:dyDescent="0.25">
      <c r="A5" s="5" t="s">
        <v>2</v>
      </c>
      <c r="B5" s="6"/>
      <c r="C5" s="6"/>
      <c r="D5" s="6"/>
      <c r="E5" s="7"/>
      <c r="F5" s="7"/>
      <c r="G5" s="7"/>
    </row>
    <row r="6" spans="1:7" x14ac:dyDescent="0.25">
      <c r="A6" s="5" t="s">
        <v>41</v>
      </c>
      <c r="B6" s="6"/>
      <c r="C6" s="6"/>
      <c r="D6" s="6"/>
      <c r="E6" s="7"/>
      <c r="F6" s="7"/>
      <c r="G6" s="7"/>
    </row>
    <row r="7" spans="1:7" x14ac:dyDescent="0.25">
      <c r="A7" s="5" t="s">
        <v>21</v>
      </c>
      <c r="B7" s="6"/>
      <c r="C7" s="6"/>
      <c r="D7" s="6"/>
      <c r="E7" s="7"/>
      <c r="F7" s="7"/>
      <c r="G7" s="7"/>
    </row>
    <row r="8" spans="1:7" x14ac:dyDescent="0.25">
      <c r="A8" s="5" t="s">
        <v>96</v>
      </c>
      <c r="B8" s="6">
        <v>555725</v>
      </c>
      <c r="C8" s="8">
        <v>522000</v>
      </c>
      <c r="D8" s="8">
        <v>549289.72</v>
      </c>
      <c r="E8" s="7"/>
      <c r="F8" s="7"/>
      <c r="G8" s="7"/>
    </row>
    <row r="9" spans="1:7" x14ac:dyDescent="0.25">
      <c r="A9" s="5" t="s">
        <v>123</v>
      </c>
      <c r="B9" s="6">
        <v>78275</v>
      </c>
      <c r="C9" s="8">
        <v>112000</v>
      </c>
      <c r="D9" s="8">
        <v>112773.04</v>
      </c>
      <c r="E9" s="7"/>
      <c r="F9" s="7"/>
      <c r="G9" s="7"/>
    </row>
    <row r="10" spans="1:7" x14ac:dyDescent="0.25">
      <c r="A10" s="5" t="s">
        <v>117</v>
      </c>
      <c r="B10" s="6">
        <v>0</v>
      </c>
      <c r="C10" s="8">
        <v>0</v>
      </c>
      <c r="D10" s="8">
        <v>60</v>
      </c>
      <c r="E10" s="7"/>
      <c r="F10" s="7"/>
      <c r="G10" s="7"/>
    </row>
    <row r="11" spans="1:7" x14ac:dyDescent="0.25">
      <c r="A11" s="5" t="s">
        <v>42</v>
      </c>
      <c r="B11" s="6">
        <v>634000</v>
      </c>
      <c r="C11" s="8">
        <v>0</v>
      </c>
      <c r="D11" s="8"/>
      <c r="E11" s="7"/>
      <c r="F11" s="7"/>
      <c r="G11" s="7"/>
    </row>
    <row r="12" spans="1:7" x14ac:dyDescent="0.25">
      <c r="A12" s="5" t="s">
        <v>22</v>
      </c>
      <c r="B12" s="6"/>
      <c r="C12" s="8"/>
      <c r="D12" s="8"/>
      <c r="E12" s="7"/>
      <c r="F12" s="7"/>
      <c r="G12" s="7"/>
    </row>
    <row r="13" spans="1:7" x14ac:dyDescent="0.25">
      <c r="A13" s="5" t="s">
        <v>87</v>
      </c>
      <c r="B13" s="6">
        <v>0</v>
      </c>
      <c r="C13" s="8">
        <v>0</v>
      </c>
      <c r="D13" s="8"/>
      <c r="E13" s="7"/>
      <c r="F13" s="7"/>
      <c r="G13" s="7"/>
    </row>
    <row r="14" spans="1:7" ht="26.25" x14ac:dyDescent="0.25">
      <c r="A14" s="5" t="s">
        <v>69</v>
      </c>
      <c r="B14" s="6">
        <v>381.64</v>
      </c>
      <c r="C14" s="8">
        <v>22000</v>
      </c>
      <c r="D14" s="8">
        <v>650.86</v>
      </c>
      <c r="E14" s="7"/>
      <c r="F14" s="7"/>
      <c r="G14" s="15" t="s">
        <v>196</v>
      </c>
    </row>
    <row r="15" spans="1:7" x14ac:dyDescent="0.25">
      <c r="A15" s="5" t="s">
        <v>43</v>
      </c>
      <c r="B15" s="6">
        <v>381.64</v>
      </c>
      <c r="C15" s="8">
        <v>0</v>
      </c>
      <c r="D15" s="8"/>
      <c r="E15" s="7"/>
      <c r="F15" s="7"/>
      <c r="G15" s="7"/>
    </row>
    <row r="16" spans="1:7" x14ac:dyDescent="0.25">
      <c r="A16" s="5" t="s">
        <v>77</v>
      </c>
      <c r="B16" s="6">
        <v>634381.64</v>
      </c>
      <c r="C16" s="8">
        <v>0</v>
      </c>
      <c r="D16" s="8"/>
      <c r="E16" s="7"/>
      <c r="F16" s="7"/>
      <c r="G16" s="7"/>
    </row>
    <row r="17" spans="1:7" x14ac:dyDescent="0.25">
      <c r="A17" s="5" t="s">
        <v>16</v>
      </c>
      <c r="B17" s="6">
        <v>634381.64</v>
      </c>
      <c r="C17" s="8">
        <f>SUM(C8:C16)</f>
        <v>656000</v>
      </c>
      <c r="D17" s="8">
        <f>SUM(D8:D16)</f>
        <v>662773.62</v>
      </c>
      <c r="E17" s="7"/>
      <c r="F17" s="7"/>
      <c r="G17" s="7"/>
    </row>
    <row r="18" spans="1:7" x14ac:dyDescent="0.25">
      <c r="A18" s="5"/>
      <c r="B18" s="6"/>
      <c r="C18" s="8"/>
      <c r="D18" s="8"/>
      <c r="E18" s="7"/>
      <c r="F18" s="7"/>
      <c r="G18" s="7"/>
    </row>
    <row r="19" spans="1:7" x14ac:dyDescent="0.25">
      <c r="A19" s="5"/>
      <c r="B19" s="6"/>
      <c r="C19" s="8"/>
      <c r="D19" s="8"/>
      <c r="E19" s="7"/>
      <c r="F19" s="7"/>
      <c r="G19" s="7"/>
    </row>
    <row r="20" spans="1:7" x14ac:dyDescent="0.25">
      <c r="A20" s="5" t="s">
        <v>1</v>
      </c>
      <c r="B20" s="6"/>
      <c r="C20" s="6"/>
      <c r="D20" s="6"/>
      <c r="E20" s="7"/>
      <c r="F20" s="7"/>
      <c r="G20" s="7"/>
    </row>
    <row r="21" spans="1:7" x14ac:dyDescent="0.25">
      <c r="A21" s="5" t="s">
        <v>44</v>
      </c>
      <c r="B21" s="6"/>
      <c r="C21" s="6"/>
      <c r="D21" s="6"/>
      <c r="E21" s="7"/>
      <c r="F21" s="7"/>
      <c r="G21" s="7"/>
    </row>
    <row r="22" spans="1:7" x14ac:dyDescent="0.25">
      <c r="A22" s="5" t="s">
        <v>7</v>
      </c>
      <c r="B22" s="6"/>
      <c r="C22" s="6"/>
      <c r="D22" s="6"/>
      <c r="E22" s="7"/>
      <c r="F22" s="7"/>
      <c r="G22" s="7"/>
    </row>
    <row r="23" spans="1:7" x14ac:dyDescent="0.25">
      <c r="A23" s="5" t="s">
        <v>103</v>
      </c>
      <c r="B23" s="6">
        <v>3302</v>
      </c>
      <c r="C23" s="8">
        <v>4500</v>
      </c>
      <c r="D23" s="8"/>
      <c r="E23" s="7"/>
      <c r="F23" s="7"/>
      <c r="G23" s="7"/>
    </row>
    <row r="24" spans="1:7" x14ac:dyDescent="0.25">
      <c r="A24" s="5" t="s">
        <v>150</v>
      </c>
      <c r="B24" s="6">
        <v>900</v>
      </c>
      <c r="C24" s="8">
        <v>900</v>
      </c>
      <c r="D24" s="8"/>
      <c r="E24" s="7"/>
      <c r="F24" s="7"/>
      <c r="G24" s="7"/>
    </row>
    <row r="25" spans="1:7" x14ac:dyDescent="0.25">
      <c r="A25" s="5" t="s">
        <v>91</v>
      </c>
      <c r="B25" s="6">
        <v>4000</v>
      </c>
      <c r="C25" s="8">
        <v>4200</v>
      </c>
      <c r="D25" s="8"/>
      <c r="E25" s="7"/>
      <c r="F25" s="7"/>
      <c r="G25" s="7"/>
    </row>
    <row r="26" spans="1:7" x14ac:dyDescent="0.25">
      <c r="A26" s="5" t="s">
        <v>52</v>
      </c>
      <c r="B26" s="6">
        <v>2700</v>
      </c>
      <c r="C26" s="8">
        <v>3300</v>
      </c>
      <c r="D26" s="8"/>
      <c r="E26" s="7"/>
      <c r="F26" s="7"/>
      <c r="G26" s="7"/>
    </row>
    <row r="27" spans="1:7" x14ac:dyDescent="0.25">
      <c r="A27" s="5" t="s">
        <v>64</v>
      </c>
      <c r="B27" s="6">
        <v>1450</v>
      </c>
      <c r="C27" s="8">
        <v>1450</v>
      </c>
      <c r="D27" s="8"/>
      <c r="E27" s="7"/>
      <c r="F27" s="7"/>
      <c r="G27" s="7"/>
    </row>
    <row r="28" spans="1:7" x14ac:dyDescent="0.25">
      <c r="A28" s="5" t="s">
        <v>59</v>
      </c>
      <c r="B28" s="6">
        <v>2000</v>
      </c>
      <c r="C28" s="8">
        <v>2000</v>
      </c>
      <c r="D28" s="8"/>
      <c r="E28" s="7"/>
      <c r="F28" s="7"/>
      <c r="G28" s="7"/>
    </row>
    <row r="29" spans="1:7" x14ac:dyDescent="0.25">
      <c r="A29" s="5" t="s">
        <v>131</v>
      </c>
      <c r="B29" s="6">
        <v>9000</v>
      </c>
      <c r="C29" s="8">
        <v>9000</v>
      </c>
      <c r="D29" s="8"/>
      <c r="E29" s="7"/>
      <c r="F29" s="7"/>
      <c r="G29" s="7"/>
    </row>
    <row r="30" spans="1:7" x14ac:dyDescent="0.25">
      <c r="A30" s="9" t="s">
        <v>23</v>
      </c>
      <c r="B30" s="10">
        <v>23352</v>
      </c>
      <c r="C30" s="11">
        <f>SUM(C23:C29)</f>
        <v>25350</v>
      </c>
      <c r="D30" s="11"/>
      <c r="E30" s="12">
        <f>C30-B30</f>
        <v>1998</v>
      </c>
      <c r="F30" s="13">
        <f>C30/C171</f>
        <v>3.8643292682926829E-2</v>
      </c>
      <c r="G30" s="7"/>
    </row>
    <row r="31" spans="1:7" x14ac:dyDescent="0.25">
      <c r="A31" s="5" t="s">
        <v>13</v>
      </c>
      <c r="B31" s="6"/>
      <c r="C31" s="8"/>
      <c r="D31" s="8"/>
      <c r="E31" s="7"/>
      <c r="F31" s="7"/>
      <c r="G31" s="7"/>
    </row>
    <row r="32" spans="1:7" x14ac:dyDescent="0.25">
      <c r="A32" s="5" t="s">
        <v>36</v>
      </c>
      <c r="B32" s="6"/>
      <c r="C32" s="8"/>
      <c r="D32" s="8"/>
      <c r="E32" s="7"/>
      <c r="F32" s="7"/>
      <c r="G32" s="7"/>
    </row>
    <row r="33" spans="1:9" x14ac:dyDescent="0.25">
      <c r="A33" s="5" t="s">
        <v>38</v>
      </c>
      <c r="B33" s="6"/>
      <c r="C33" s="8"/>
      <c r="D33" s="8"/>
      <c r="E33" s="7"/>
      <c r="F33" s="7"/>
      <c r="G33" s="7"/>
    </row>
    <row r="34" spans="1:9" x14ac:dyDescent="0.25">
      <c r="A34" s="5" t="s">
        <v>132</v>
      </c>
      <c r="B34" s="6">
        <v>52000</v>
      </c>
      <c r="C34" s="8">
        <f>B34*1.03</f>
        <v>53560</v>
      </c>
      <c r="D34" s="8"/>
      <c r="E34" s="7"/>
      <c r="F34" s="7"/>
      <c r="G34" s="7" t="s">
        <v>168</v>
      </c>
    </row>
    <row r="35" spans="1:9" x14ac:dyDescent="0.25">
      <c r="A35" s="5" t="s">
        <v>133</v>
      </c>
      <c r="B35" s="6">
        <v>55.16</v>
      </c>
      <c r="C35" s="8">
        <v>0</v>
      </c>
      <c r="D35" s="8"/>
      <c r="E35" s="7"/>
      <c r="F35" s="7"/>
      <c r="G35" s="7" t="s">
        <v>172</v>
      </c>
    </row>
    <row r="36" spans="1:9" x14ac:dyDescent="0.25">
      <c r="A36" s="5" t="s">
        <v>134</v>
      </c>
      <c r="B36" s="6">
        <v>152.81</v>
      </c>
      <c r="C36" s="8">
        <v>0</v>
      </c>
      <c r="D36" s="8"/>
      <c r="E36" s="7"/>
      <c r="F36" s="7"/>
      <c r="G36" s="7" t="s">
        <v>172</v>
      </c>
    </row>
    <row r="37" spans="1:9" x14ac:dyDescent="0.25">
      <c r="A37" s="5" t="s">
        <v>160</v>
      </c>
      <c r="B37" s="6">
        <v>1700</v>
      </c>
      <c r="C37" s="8">
        <v>1800</v>
      </c>
      <c r="D37" s="8"/>
      <c r="E37" s="7"/>
      <c r="F37" s="7"/>
      <c r="G37" s="7" t="s">
        <v>168</v>
      </c>
    </row>
    <row r="38" spans="1:9" x14ac:dyDescent="0.25">
      <c r="A38" s="5" t="s">
        <v>127</v>
      </c>
      <c r="B38" s="6">
        <v>31025</v>
      </c>
      <c r="C38" s="8">
        <v>32393.5</v>
      </c>
      <c r="D38" s="8"/>
      <c r="E38" s="7"/>
      <c r="F38" s="7"/>
      <c r="G38" s="7" t="s">
        <v>168</v>
      </c>
    </row>
    <row r="39" spans="1:9" x14ac:dyDescent="0.25">
      <c r="A39" s="5" t="s">
        <v>135</v>
      </c>
      <c r="B39" s="6">
        <v>1548</v>
      </c>
      <c r="C39" s="8">
        <f t="shared" ref="C39:C45" si="0">B39</f>
        <v>1548</v>
      </c>
      <c r="D39" s="8"/>
      <c r="E39" s="7"/>
      <c r="F39" s="7"/>
      <c r="G39" s="7" t="s">
        <v>169</v>
      </c>
    </row>
    <row r="40" spans="1:9" x14ac:dyDescent="0.25">
      <c r="A40" s="5" t="s">
        <v>149</v>
      </c>
      <c r="B40" s="6">
        <v>292.11</v>
      </c>
      <c r="C40" s="8">
        <v>207.72</v>
      </c>
      <c r="D40" s="8"/>
      <c r="E40" s="7"/>
      <c r="F40" s="7"/>
      <c r="G40" s="7" t="s">
        <v>169</v>
      </c>
    </row>
    <row r="41" spans="1:9" x14ac:dyDescent="0.25">
      <c r="A41" s="5" t="s">
        <v>152</v>
      </c>
      <c r="B41" s="6">
        <v>1000</v>
      </c>
      <c r="C41" s="8">
        <f t="shared" si="0"/>
        <v>1000</v>
      </c>
      <c r="D41" s="8"/>
      <c r="E41" s="7"/>
      <c r="F41" s="7"/>
      <c r="G41" s="7"/>
    </row>
    <row r="42" spans="1:9" x14ac:dyDescent="0.25">
      <c r="A42" s="5" t="s">
        <v>141</v>
      </c>
      <c r="B42" s="6">
        <v>1000</v>
      </c>
      <c r="C42" s="8">
        <f t="shared" si="0"/>
        <v>1000</v>
      </c>
      <c r="D42" s="8"/>
      <c r="E42" s="7"/>
      <c r="F42" s="7"/>
      <c r="G42" s="7"/>
    </row>
    <row r="43" spans="1:9" x14ac:dyDescent="0.25">
      <c r="A43" s="5" t="s">
        <v>102</v>
      </c>
      <c r="B43" s="6">
        <v>33000</v>
      </c>
      <c r="C43" s="8">
        <v>33990</v>
      </c>
      <c r="D43" s="8"/>
      <c r="E43" s="7"/>
      <c r="F43" s="7"/>
      <c r="G43" s="7"/>
    </row>
    <row r="44" spans="1:9" x14ac:dyDescent="0.25">
      <c r="A44" s="5" t="s">
        <v>142</v>
      </c>
      <c r="B44" s="6">
        <v>4000</v>
      </c>
      <c r="C44" s="8">
        <v>5000</v>
      </c>
      <c r="D44" s="8"/>
      <c r="E44" s="7"/>
      <c r="F44" s="7"/>
      <c r="G44" s="7"/>
    </row>
    <row r="45" spans="1:9" x14ac:dyDescent="0.25">
      <c r="A45" s="5" t="s">
        <v>158</v>
      </c>
      <c r="B45" s="6">
        <v>1200</v>
      </c>
      <c r="C45" s="8">
        <f t="shared" si="0"/>
        <v>1200</v>
      </c>
      <c r="D45" s="8"/>
      <c r="E45" s="7"/>
      <c r="F45" s="7"/>
      <c r="G45" s="7"/>
    </row>
    <row r="46" spans="1:9" x14ac:dyDescent="0.25">
      <c r="A46" s="5" t="s">
        <v>154</v>
      </c>
      <c r="B46" s="6">
        <v>6494</v>
      </c>
      <c r="C46" s="8">
        <v>6688.82</v>
      </c>
      <c r="D46" s="8"/>
      <c r="E46" s="7"/>
      <c r="F46" s="7"/>
      <c r="G46" s="7" t="s">
        <v>173</v>
      </c>
      <c r="I46" s="28"/>
    </row>
    <row r="47" spans="1:9" x14ac:dyDescent="0.25">
      <c r="A47" s="9" t="s">
        <v>68</v>
      </c>
      <c r="B47" s="10">
        <v>133467.07999999999</v>
      </c>
      <c r="C47" s="11">
        <f>SUM(C34:C46)</f>
        <v>138388.04</v>
      </c>
      <c r="D47" s="11"/>
      <c r="E47" s="12">
        <f>C47-B47</f>
        <v>4920.960000000021</v>
      </c>
      <c r="F47" s="13">
        <f>C47/C171</f>
        <v>0.21095737804878051</v>
      </c>
      <c r="G47" s="7"/>
    </row>
    <row r="48" spans="1:9" x14ac:dyDescent="0.25">
      <c r="A48" s="5" t="s">
        <v>46</v>
      </c>
      <c r="B48" s="6"/>
      <c r="C48" s="8"/>
      <c r="D48" s="8"/>
      <c r="E48" s="7"/>
      <c r="F48" s="7"/>
      <c r="G48" s="7"/>
    </row>
    <row r="49" spans="1:7" x14ac:dyDescent="0.25">
      <c r="A49" s="5" t="s">
        <v>106</v>
      </c>
      <c r="B49" s="6">
        <v>30000</v>
      </c>
      <c r="C49" s="8">
        <v>30575</v>
      </c>
      <c r="D49" s="8"/>
      <c r="E49" s="7"/>
      <c r="F49" s="7"/>
      <c r="G49" s="7" t="s">
        <v>168</v>
      </c>
    </row>
    <row r="50" spans="1:7" x14ac:dyDescent="0.25">
      <c r="A50" s="5" t="s">
        <v>111</v>
      </c>
      <c r="B50" s="6">
        <v>0</v>
      </c>
      <c r="C50" s="8">
        <v>0</v>
      </c>
      <c r="D50" s="8"/>
      <c r="E50" s="7"/>
      <c r="F50" s="7"/>
      <c r="G50" s="7"/>
    </row>
    <row r="51" spans="1:7" x14ac:dyDescent="0.25">
      <c r="A51" s="5" t="s">
        <v>112</v>
      </c>
      <c r="B51" s="6">
        <v>0</v>
      </c>
      <c r="C51" s="8">
        <v>0</v>
      </c>
      <c r="D51" s="8"/>
      <c r="E51" s="7"/>
      <c r="F51" s="7"/>
      <c r="G51" s="7"/>
    </row>
    <row r="52" spans="1:7" x14ac:dyDescent="0.25">
      <c r="A52" s="5" t="s">
        <v>113</v>
      </c>
      <c r="B52" s="6">
        <v>173.67</v>
      </c>
      <c r="C52" s="8">
        <v>0</v>
      </c>
      <c r="D52" s="8"/>
      <c r="E52" s="7"/>
      <c r="F52" s="7"/>
      <c r="G52" s="7"/>
    </row>
    <row r="53" spans="1:7" x14ac:dyDescent="0.25">
      <c r="A53" s="5" t="s">
        <v>128</v>
      </c>
      <c r="B53" s="6">
        <v>1700</v>
      </c>
      <c r="C53" s="8">
        <f>B53</f>
        <v>1700</v>
      </c>
      <c r="D53" s="8"/>
      <c r="E53" s="7"/>
      <c r="F53" s="7"/>
      <c r="G53" s="7"/>
    </row>
    <row r="54" spans="1:7" x14ac:dyDescent="0.25">
      <c r="A54" s="5" t="s">
        <v>136</v>
      </c>
      <c r="B54" s="6">
        <v>19162.5</v>
      </c>
      <c r="C54" s="8">
        <v>20007.75</v>
      </c>
      <c r="D54" s="8"/>
      <c r="E54" s="7"/>
      <c r="F54" s="7"/>
      <c r="G54" s="7"/>
    </row>
    <row r="55" spans="1:7" x14ac:dyDescent="0.25">
      <c r="A55" s="5" t="s">
        <v>197</v>
      </c>
      <c r="B55" s="6">
        <v>630</v>
      </c>
      <c r="C55" s="8">
        <f>B55</f>
        <v>630</v>
      </c>
      <c r="D55" s="8"/>
      <c r="E55" s="7"/>
      <c r="F55" s="7"/>
      <c r="G55" s="7"/>
    </row>
    <row r="56" spans="1:7" x14ac:dyDescent="0.25">
      <c r="A56" s="5" t="s">
        <v>198</v>
      </c>
      <c r="B56" s="6"/>
      <c r="C56" s="8">
        <v>1500</v>
      </c>
      <c r="D56" s="8"/>
      <c r="E56" s="7"/>
      <c r="F56" s="7"/>
      <c r="G56" s="7"/>
    </row>
    <row r="57" spans="1:7" x14ac:dyDescent="0.25">
      <c r="A57" s="5" t="s">
        <v>83</v>
      </c>
      <c r="B57" s="6">
        <v>110.88</v>
      </c>
      <c r="C57" s="8">
        <v>110.88</v>
      </c>
      <c r="D57" s="8"/>
      <c r="E57" s="7"/>
      <c r="F57" s="7"/>
      <c r="G57" s="7"/>
    </row>
    <row r="58" spans="1:7" x14ac:dyDescent="0.25">
      <c r="A58" s="5" t="s">
        <v>137</v>
      </c>
      <c r="B58" s="6">
        <v>2500</v>
      </c>
      <c r="C58" s="8">
        <v>2000</v>
      </c>
      <c r="D58" s="8"/>
      <c r="E58" s="7"/>
      <c r="F58" s="7"/>
      <c r="G58" s="7"/>
    </row>
    <row r="59" spans="1:7" x14ac:dyDescent="0.25">
      <c r="A59" s="5" t="s">
        <v>155</v>
      </c>
      <c r="B59" s="6">
        <v>1000</v>
      </c>
      <c r="C59" s="8">
        <f t="shared" ref="C59:C62" si="1">B59</f>
        <v>1000</v>
      </c>
      <c r="D59" s="8"/>
      <c r="E59" s="7"/>
      <c r="F59" s="7"/>
      <c r="G59" s="7"/>
    </row>
    <row r="60" spans="1:7" x14ac:dyDescent="0.25">
      <c r="A60" s="5" t="s">
        <v>114</v>
      </c>
      <c r="B60" s="6">
        <v>20000</v>
      </c>
      <c r="C60" s="8">
        <v>20000</v>
      </c>
      <c r="D60" s="8"/>
      <c r="E60" s="7"/>
      <c r="F60" s="7"/>
      <c r="G60" s="7"/>
    </row>
    <row r="61" spans="1:7" ht="39" x14ac:dyDescent="0.25">
      <c r="A61" s="5" t="s">
        <v>84</v>
      </c>
      <c r="B61" s="6">
        <v>7200</v>
      </c>
      <c r="C61" s="8">
        <v>9600</v>
      </c>
      <c r="D61" s="8"/>
      <c r="E61" s="7"/>
      <c r="F61" s="7"/>
      <c r="G61" s="15" t="s">
        <v>194</v>
      </c>
    </row>
    <row r="62" spans="1:7" x14ac:dyDescent="0.25">
      <c r="A62" s="5" t="s">
        <v>122</v>
      </c>
      <c r="B62" s="6">
        <v>1200</v>
      </c>
      <c r="C62" s="8">
        <f t="shared" si="1"/>
        <v>1200</v>
      </c>
      <c r="D62" s="8"/>
      <c r="E62" s="7"/>
      <c r="F62" s="7"/>
      <c r="G62" s="7"/>
    </row>
    <row r="63" spans="1:7" x14ac:dyDescent="0.25">
      <c r="A63" s="9" t="s">
        <v>86</v>
      </c>
      <c r="B63" s="10">
        <v>83677.05</v>
      </c>
      <c r="C63" s="11">
        <f>SUM(C49:C62)</f>
        <v>88323.63</v>
      </c>
      <c r="D63" s="11"/>
      <c r="E63" s="12">
        <f>C63-B63</f>
        <v>4646.5800000000017</v>
      </c>
      <c r="F63" s="13">
        <f>C63/C171</f>
        <v>0.13463967987804878</v>
      </c>
      <c r="G63" s="7"/>
    </row>
    <row r="64" spans="1:7" x14ac:dyDescent="0.25">
      <c r="A64" s="9" t="s">
        <v>60</v>
      </c>
      <c r="B64" s="10">
        <v>217144.13</v>
      </c>
      <c r="C64" s="11">
        <f>C47+C63</f>
        <v>226711.67</v>
      </c>
      <c r="D64" s="11"/>
      <c r="E64" s="12">
        <f>C64-B64</f>
        <v>9567.5400000000081</v>
      </c>
      <c r="F64" s="14"/>
      <c r="G64" s="7"/>
    </row>
    <row r="65" spans="1:7" x14ac:dyDescent="0.25">
      <c r="A65" s="5" t="s">
        <v>33</v>
      </c>
      <c r="B65" s="6"/>
      <c r="C65" s="8"/>
      <c r="D65" s="8"/>
      <c r="E65" s="7"/>
      <c r="F65" s="7"/>
      <c r="G65" s="7"/>
    </row>
    <row r="66" spans="1:7" x14ac:dyDescent="0.25">
      <c r="A66" s="5" t="s">
        <v>159</v>
      </c>
      <c r="B66" s="6">
        <v>0</v>
      </c>
      <c r="C66" s="8">
        <v>2000</v>
      </c>
      <c r="D66" s="8"/>
      <c r="E66" s="7"/>
      <c r="F66" s="7"/>
      <c r="G66" s="26"/>
    </row>
    <row r="67" spans="1:7" x14ac:dyDescent="0.25">
      <c r="A67" s="5" t="s">
        <v>146</v>
      </c>
      <c r="B67" s="6">
        <v>270</v>
      </c>
      <c r="C67" s="8">
        <v>300</v>
      </c>
      <c r="D67" s="8"/>
      <c r="E67" s="7"/>
      <c r="F67" s="7"/>
      <c r="G67" s="7"/>
    </row>
    <row r="68" spans="1:7" x14ac:dyDescent="0.25">
      <c r="A68" s="5" t="s">
        <v>153</v>
      </c>
      <c r="B68" s="6">
        <v>16300</v>
      </c>
      <c r="C68" s="8">
        <f>B68*1.03</f>
        <v>16789</v>
      </c>
      <c r="D68" s="8"/>
      <c r="E68" s="7"/>
      <c r="F68" s="7"/>
      <c r="G68" s="7" t="s">
        <v>168</v>
      </c>
    </row>
    <row r="69" spans="1:7" x14ac:dyDescent="0.25">
      <c r="A69" s="5" t="s">
        <v>138</v>
      </c>
      <c r="B69" s="6">
        <v>24900</v>
      </c>
      <c r="C69" s="8">
        <f>B69*1.03</f>
        <v>25647</v>
      </c>
      <c r="D69" s="8"/>
      <c r="E69" s="7"/>
      <c r="F69" s="7"/>
      <c r="G69" s="7" t="s">
        <v>168</v>
      </c>
    </row>
    <row r="70" spans="1:7" x14ac:dyDescent="0.25">
      <c r="A70" s="5" t="s">
        <v>129</v>
      </c>
      <c r="B70" s="6">
        <v>19100</v>
      </c>
      <c r="C70" s="8">
        <f>B70*1.03</f>
        <v>19673</v>
      </c>
      <c r="D70" s="8"/>
      <c r="E70" s="7"/>
      <c r="F70" s="7"/>
      <c r="G70" s="7" t="s">
        <v>168</v>
      </c>
    </row>
    <row r="71" spans="1:7" x14ac:dyDescent="0.25">
      <c r="A71" s="5" t="s">
        <v>139</v>
      </c>
      <c r="B71" s="6">
        <v>150</v>
      </c>
      <c r="C71" s="8">
        <v>150</v>
      </c>
      <c r="D71" s="8"/>
      <c r="E71" s="7"/>
      <c r="F71" s="7"/>
      <c r="G71" s="7"/>
    </row>
    <row r="72" spans="1:7" x14ac:dyDescent="0.25">
      <c r="A72" s="5" t="s">
        <v>107</v>
      </c>
      <c r="B72" s="6">
        <v>30000</v>
      </c>
      <c r="C72" s="8">
        <f>B72*1.03</f>
        <v>30900</v>
      </c>
      <c r="D72" s="8"/>
      <c r="E72" s="7"/>
      <c r="F72" s="7"/>
      <c r="G72" s="7" t="s">
        <v>168</v>
      </c>
    </row>
    <row r="73" spans="1:7" x14ac:dyDescent="0.25">
      <c r="A73" s="9" t="s">
        <v>55</v>
      </c>
      <c r="B73" s="10">
        <v>90720</v>
      </c>
      <c r="C73" s="11">
        <f>SUM(C66:C72)</f>
        <v>95459</v>
      </c>
      <c r="D73" s="11"/>
      <c r="E73" s="12">
        <f>C73-B73</f>
        <v>4739</v>
      </c>
      <c r="F73" s="14"/>
      <c r="G73" s="7"/>
    </row>
    <row r="74" spans="1:7" x14ac:dyDescent="0.25">
      <c r="A74" s="5" t="s">
        <v>34</v>
      </c>
      <c r="B74" s="6"/>
      <c r="C74" s="8"/>
      <c r="D74" s="8"/>
      <c r="E74" s="7"/>
      <c r="F74" s="7"/>
      <c r="G74" s="7"/>
    </row>
    <row r="75" spans="1:7" ht="39" x14ac:dyDescent="0.25">
      <c r="A75" s="5" t="s">
        <v>78</v>
      </c>
      <c r="B75" s="6">
        <v>26400</v>
      </c>
      <c r="C75" s="8">
        <v>28787.200000000001</v>
      </c>
      <c r="D75" s="8"/>
      <c r="E75" s="7"/>
      <c r="F75" s="7"/>
      <c r="G75" s="15" t="s">
        <v>174</v>
      </c>
    </row>
    <row r="76" spans="1:7" x14ac:dyDescent="0.25">
      <c r="A76" s="5" t="s">
        <v>63</v>
      </c>
      <c r="B76" s="6">
        <v>12600</v>
      </c>
      <c r="C76" s="8">
        <f>B76*1.03</f>
        <v>12978</v>
      </c>
      <c r="D76" s="8"/>
      <c r="E76" s="7"/>
      <c r="F76" s="7"/>
      <c r="G76" s="7" t="s">
        <v>168</v>
      </c>
    </row>
    <row r="77" spans="1:7" x14ac:dyDescent="0.25">
      <c r="A77" s="5" t="s">
        <v>79</v>
      </c>
      <c r="B77" s="6">
        <v>5000</v>
      </c>
      <c r="C77" s="8">
        <v>5000</v>
      </c>
      <c r="D77" s="8"/>
      <c r="E77" s="7"/>
      <c r="F77" s="7"/>
      <c r="G77" s="7"/>
    </row>
    <row r="78" spans="1:7" x14ac:dyDescent="0.25">
      <c r="A78" s="5" t="s">
        <v>140</v>
      </c>
      <c r="B78" s="6">
        <v>75</v>
      </c>
      <c r="C78" s="8">
        <v>75</v>
      </c>
      <c r="D78" s="8"/>
      <c r="E78" s="7"/>
      <c r="F78" s="7"/>
      <c r="G78" s="7"/>
    </row>
    <row r="79" spans="1:7" x14ac:dyDescent="0.25">
      <c r="A79" s="9" t="s">
        <v>56</v>
      </c>
      <c r="B79" s="10">
        <v>44075</v>
      </c>
      <c r="C79" s="11">
        <f>SUM(C75:C78)</f>
        <v>46840.2</v>
      </c>
      <c r="D79" s="11"/>
      <c r="E79" s="12">
        <f>C79-B79</f>
        <v>2765.1999999999971</v>
      </c>
      <c r="F79" s="14"/>
      <c r="G79" s="7"/>
    </row>
    <row r="80" spans="1:7" x14ac:dyDescent="0.25">
      <c r="A80" s="5" t="s">
        <v>40</v>
      </c>
      <c r="B80" s="6"/>
      <c r="C80" s="8"/>
      <c r="D80" s="8"/>
      <c r="E80" s="7"/>
      <c r="F80" s="7"/>
      <c r="G80" s="7"/>
    </row>
    <row r="81" spans="1:7" x14ac:dyDescent="0.25">
      <c r="A81" s="5" t="s">
        <v>99</v>
      </c>
      <c r="B81" s="6">
        <v>300</v>
      </c>
      <c r="C81" s="8">
        <v>300</v>
      </c>
      <c r="D81" s="8"/>
      <c r="E81" s="7"/>
      <c r="F81" s="7"/>
      <c r="G81" s="7"/>
    </row>
    <row r="82" spans="1:7" ht="26.25" x14ac:dyDescent="0.25">
      <c r="A82" s="5" t="s">
        <v>80</v>
      </c>
      <c r="B82" s="6">
        <v>10000</v>
      </c>
      <c r="C82" s="8">
        <f>B82*1.02</f>
        <v>10200</v>
      </c>
      <c r="D82" s="8"/>
      <c r="E82" s="7"/>
      <c r="F82" s="7"/>
      <c r="G82" s="15" t="s">
        <v>170</v>
      </c>
    </row>
    <row r="83" spans="1:7" ht="26.25" x14ac:dyDescent="0.25">
      <c r="A83" s="5" t="s">
        <v>94</v>
      </c>
      <c r="B83" s="6">
        <v>4000</v>
      </c>
      <c r="C83" s="8">
        <f>B83*1.1</f>
        <v>4400</v>
      </c>
      <c r="D83" s="8"/>
      <c r="E83" s="7"/>
      <c r="F83" s="7"/>
      <c r="G83" s="15" t="s">
        <v>170</v>
      </c>
    </row>
    <row r="84" spans="1:7" x14ac:dyDescent="0.25">
      <c r="A84" s="9" t="s">
        <v>76</v>
      </c>
      <c r="B84" s="10">
        <v>14300</v>
      </c>
      <c r="C84" s="11">
        <f>SUM(C81:C83)</f>
        <v>14900</v>
      </c>
      <c r="D84" s="11"/>
      <c r="E84" s="12">
        <f>C84-B84</f>
        <v>600</v>
      </c>
      <c r="F84" s="26"/>
      <c r="G84" s="7"/>
    </row>
    <row r="85" spans="1:7" x14ac:dyDescent="0.25">
      <c r="A85" s="9" t="s">
        <v>37</v>
      </c>
      <c r="B85" s="10">
        <v>366239.13</v>
      </c>
      <c r="C85" s="11">
        <f>C47+C63+C73+C79+C84</f>
        <v>383910.87000000005</v>
      </c>
      <c r="D85" s="11"/>
      <c r="E85" s="12">
        <f>C85-B85</f>
        <v>17671.740000000049</v>
      </c>
      <c r="F85" s="21">
        <f>C85/C171</f>
        <v>0.58522998475609767</v>
      </c>
      <c r="G85" s="7"/>
    </row>
    <row r="86" spans="1:7" x14ac:dyDescent="0.25">
      <c r="A86" s="16" t="s">
        <v>81</v>
      </c>
      <c r="B86" s="17">
        <v>389591.13</v>
      </c>
      <c r="C86" s="18">
        <f>C85+C30</f>
        <v>409260.87000000005</v>
      </c>
      <c r="D86" s="18"/>
      <c r="E86" s="19">
        <f>C86-B86</f>
        <v>19669.740000000049</v>
      </c>
      <c r="F86" s="21">
        <f>C86/C171</f>
        <v>0.62387327743902443</v>
      </c>
      <c r="G86" s="7"/>
    </row>
    <row r="87" spans="1:7" x14ac:dyDescent="0.25">
      <c r="A87" s="5" t="s">
        <v>25</v>
      </c>
      <c r="B87" s="6"/>
      <c r="C87" s="8"/>
      <c r="D87" s="8"/>
      <c r="E87" s="7"/>
      <c r="F87" s="7"/>
      <c r="G87" s="7"/>
    </row>
    <row r="88" spans="1:7" x14ac:dyDescent="0.25">
      <c r="A88" s="5" t="s">
        <v>115</v>
      </c>
      <c r="B88" s="6">
        <v>18000</v>
      </c>
      <c r="C88" s="8">
        <v>18500</v>
      </c>
      <c r="D88" s="8"/>
      <c r="E88" s="7"/>
      <c r="F88" s="7"/>
      <c r="G88" s="7"/>
    </row>
    <row r="89" spans="1:7" x14ac:dyDescent="0.25">
      <c r="A89" s="5" t="s">
        <v>65</v>
      </c>
      <c r="B89" s="6">
        <v>860</v>
      </c>
      <c r="C89" s="8">
        <v>1750</v>
      </c>
      <c r="D89" s="8"/>
      <c r="E89" s="7"/>
      <c r="F89" s="7"/>
      <c r="G89" s="7"/>
    </row>
    <row r="90" spans="1:7" x14ac:dyDescent="0.25">
      <c r="A90" s="5" t="s">
        <v>85</v>
      </c>
      <c r="B90" s="6">
        <v>1700</v>
      </c>
      <c r="C90" s="8">
        <v>1700</v>
      </c>
      <c r="D90" s="8"/>
      <c r="E90" s="7"/>
      <c r="F90" s="7"/>
      <c r="G90" s="7"/>
    </row>
    <row r="91" spans="1:7" x14ac:dyDescent="0.25">
      <c r="A91" s="5" t="s">
        <v>143</v>
      </c>
      <c r="B91" s="6">
        <v>18000</v>
      </c>
      <c r="C91" s="8">
        <v>18000</v>
      </c>
      <c r="D91" s="8"/>
      <c r="E91" s="7"/>
      <c r="F91" s="7"/>
      <c r="G91" s="7"/>
    </row>
    <row r="92" spans="1:7" x14ac:dyDescent="0.25">
      <c r="A92" s="5" t="s">
        <v>95</v>
      </c>
      <c r="B92" s="6">
        <v>6600</v>
      </c>
      <c r="C92" s="8">
        <v>6600</v>
      </c>
      <c r="D92" s="8"/>
      <c r="E92" s="7"/>
      <c r="F92" s="7"/>
      <c r="G92" s="7"/>
    </row>
    <row r="93" spans="1:7" x14ac:dyDescent="0.25">
      <c r="A93" s="5" t="s">
        <v>108</v>
      </c>
      <c r="B93" s="6">
        <v>30000</v>
      </c>
      <c r="C93" s="8">
        <v>28500</v>
      </c>
      <c r="D93" s="8"/>
      <c r="E93" s="7"/>
      <c r="F93" s="7"/>
      <c r="G93" s="7"/>
    </row>
    <row r="94" spans="1:7" x14ac:dyDescent="0.25">
      <c r="A94" s="5" t="s">
        <v>66</v>
      </c>
      <c r="B94" s="6">
        <v>650</v>
      </c>
      <c r="C94" s="8">
        <v>700</v>
      </c>
      <c r="D94" s="8"/>
      <c r="E94" s="7"/>
      <c r="F94" s="7"/>
      <c r="G94" s="7"/>
    </row>
    <row r="95" spans="1:7" x14ac:dyDescent="0.25">
      <c r="A95" s="5" t="s">
        <v>74</v>
      </c>
      <c r="B95" s="6">
        <v>1100</v>
      </c>
      <c r="C95" s="8">
        <v>1150</v>
      </c>
      <c r="D95" s="8"/>
      <c r="E95" s="7"/>
      <c r="F95" s="7"/>
      <c r="G95" s="7"/>
    </row>
    <row r="96" spans="1:7" x14ac:dyDescent="0.25">
      <c r="A96" s="5" t="s">
        <v>75</v>
      </c>
      <c r="B96" s="6">
        <v>2000</v>
      </c>
      <c r="C96" s="8">
        <v>2200</v>
      </c>
      <c r="D96" s="8"/>
      <c r="E96" s="7"/>
      <c r="F96" s="7"/>
      <c r="G96" s="7"/>
    </row>
    <row r="97" spans="1:7" x14ac:dyDescent="0.25">
      <c r="A97" s="16" t="s">
        <v>48</v>
      </c>
      <c r="B97" s="17">
        <v>78910</v>
      </c>
      <c r="C97" s="18">
        <f>SUM(C88:C96)</f>
        <v>79100</v>
      </c>
      <c r="D97" s="18"/>
      <c r="E97" s="19">
        <f>C97-B97</f>
        <v>190</v>
      </c>
      <c r="F97" s="21">
        <f>C97/C171</f>
        <v>0.12057926829268292</v>
      </c>
      <c r="G97" s="7"/>
    </row>
    <row r="98" spans="1:7" x14ac:dyDescent="0.25">
      <c r="A98" s="5" t="s">
        <v>0</v>
      </c>
      <c r="B98" s="6"/>
      <c r="C98" s="8"/>
      <c r="D98" s="8"/>
      <c r="E98" s="7"/>
      <c r="F98" s="7"/>
      <c r="G98" s="7"/>
    </row>
    <row r="99" spans="1:7" x14ac:dyDescent="0.25">
      <c r="A99" s="5" t="s">
        <v>9</v>
      </c>
      <c r="B99" s="6"/>
      <c r="C99" s="8"/>
      <c r="D99" s="8"/>
      <c r="E99" s="7"/>
      <c r="F99" s="7"/>
      <c r="G99" s="7"/>
    </row>
    <row r="100" spans="1:7" x14ac:dyDescent="0.25">
      <c r="A100" s="5" t="s">
        <v>90</v>
      </c>
      <c r="B100" s="6">
        <v>300</v>
      </c>
      <c r="C100" s="8">
        <v>500</v>
      </c>
      <c r="D100" s="8"/>
      <c r="E100" s="7"/>
      <c r="F100" s="7"/>
      <c r="G100" s="7"/>
    </row>
    <row r="101" spans="1:7" x14ac:dyDescent="0.25">
      <c r="A101" s="5" t="s">
        <v>110</v>
      </c>
      <c r="B101" s="6">
        <v>125</v>
      </c>
      <c r="C101" s="8">
        <v>200</v>
      </c>
      <c r="D101" s="8"/>
      <c r="E101" s="7"/>
      <c r="F101" s="7"/>
      <c r="G101" s="7"/>
    </row>
    <row r="102" spans="1:7" x14ac:dyDescent="0.25">
      <c r="A102" s="5" t="s">
        <v>162</v>
      </c>
      <c r="B102" s="6">
        <v>50</v>
      </c>
      <c r="C102" s="8">
        <v>75</v>
      </c>
      <c r="D102" s="8"/>
      <c r="E102" s="7"/>
      <c r="F102" s="7"/>
      <c r="G102" s="7"/>
    </row>
    <row r="103" spans="1:7" x14ac:dyDescent="0.25">
      <c r="A103" s="5" t="s">
        <v>29</v>
      </c>
      <c r="B103" s="6">
        <v>475</v>
      </c>
      <c r="C103" s="8">
        <f>SUM(C100:C102)</f>
        <v>775</v>
      </c>
      <c r="D103" s="8"/>
      <c r="E103" s="7"/>
      <c r="F103" s="7"/>
      <c r="G103" s="7"/>
    </row>
    <row r="104" spans="1:7" x14ac:dyDescent="0.25">
      <c r="A104" s="16" t="s">
        <v>14</v>
      </c>
      <c r="B104" s="17">
        <v>475</v>
      </c>
      <c r="C104" s="18">
        <f>C103</f>
        <v>775</v>
      </c>
      <c r="D104" s="18"/>
      <c r="E104" s="19">
        <f>C104-B104</f>
        <v>300</v>
      </c>
      <c r="F104" s="21">
        <f>C104/C171</f>
        <v>1.1814024390243902E-3</v>
      </c>
      <c r="G104" s="7"/>
    </row>
    <row r="105" spans="1:7" x14ac:dyDescent="0.25">
      <c r="A105" s="5" t="s">
        <v>17</v>
      </c>
      <c r="B105" s="6"/>
      <c r="C105" s="8"/>
      <c r="D105" s="8"/>
      <c r="E105" s="7"/>
      <c r="F105" s="7"/>
      <c r="G105" s="7"/>
    </row>
    <row r="106" spans="1:7" x14ac:dyDescent="0.25">
      <c r="A106" s="5" t="s">
        <v>126</v>
      </c>
      <c r="B106" s="6">
        <v>2200</v>
      </c>
      <c r="C106" s="8">
        <v>2200</v>
      </c>
      <c r="D106" s="8"/>
      <c r="E106" s="7"/>
      <c r="F106" s="7"/>
      <c r="G106" s="7"/>
    </row>
    <row r="107" spans="1:7" x14ac:dyDescent="0.25">
      <c r="A107" s="16" t="s">
        <v>39</v>
      </c>
      <c r="B107" s="17">
        <v>2200</v>
      </c>
      <c r="C107" s="18">
        <f>C106</f>
        <v>2200</v>
      </c>
      <c r="D107" s="18"/>
      <c r="E107" s="19">
        <f>C107-B107</f>
        <v>0</v>
      </c>
      <c r="F107" s="21">
        <f>C107/C171</f>
        <v>3.3536585365853658E-3</v>
      </c>
      <c r="G107" s="7"/>
    </row>
    <row r="108" spans="1:7" x14ac:dyDescent="0.25">
      <c r="A108" s="5" t="s">
        <v>11</v>
      </c>
      <c r="B108" s="6"/>
      <c r="C108" s="8"/>
      <c r="D108" s="8"/>
      <c r="E108" s="7"/>
      <c r="F108" s="7"/>
      <c r="G108" s="7"/>
    </row>
    <row r="109" spans="1:7" x14ac:dyDescent="0.25">
      <c r="A109" s="5" t="s">
        <v>161</v>
      </c>
      <c r="B109" s="6">
        <v>950</v>
      </c>
      <c r="C109" s="8">
        <v>950</v>
      </c>
      <c r="D109" s="8"/>
      <c r="E109" s="7"/>
      <c r="F109" s="7"/>
    </row>
    <row r="110" spans="1:7" x14ac:dyDescent="0.25">
      <c r="A110" s="5" t="s">
        <v>101</v>
      </c>
      <c r="B110" s="6">
        <v>325</v>
      </c>
      <c r="C110" s="8">
        <v>325</v>
      </c>
      <c r="D110" s="8"/>
      <c r="E110" s="7"/>
      <c r="F110" s="7"/>
      <c r="G110" s="7"/>
    </row>
    <row r="111" spans="1:7" x14ac:dyDescent="0.25">
      <c r="A111" s="16" t="s">
        <v>32</v>
      </c>
      <c r="B111" s="17">
        <v>1275</v>
      </c>
      <c r="C111" s="18">
        <f>SUM(C109:C110)</f>
        <v>1275</v>
      </c>
      <c r="D111" s="18"/>
      <c r="E111" s="19">
        <f>C111-B111</f>
        <v>0</v>
      </c>
      <c r="F111" s="20"/>
      <c r="G111" s="24" t="s">
        <v>171</v>
      </c>
    </row>
    <row r="112" spans="1:7" x14ac:dyDescent="0.25">
      <c r="A112" s="5" t="s">
        <v>4</v>
      </c>
      <c r="B112" s="6"/>
      <c r="C112" s="8"/>
      <c r="D112" s="8"/>
      <c r="E112" s="7"/>
      <c r="F112" s="7"/>
      <c r="G112" s="7"/>
    </row>
    <row r="113" spans="1:7" x14ac:dyDescent="0.25">
      <c r="A113" s="5" t="s">
        <v>72</v>
      </c>
      <c r="B113" s="6">
        <v>24000</v>
      </c>
      <c r="C113" s="8">
        <v>28000</v>
      </c>
      <c r="D113" s="8"/>
      <c r="E113" s="7"/>
      <c r="F113" s="7"/>
      <c r="G113" s="7" t="s">
        <v>187</v>
      </c>
    </row>
    <row r="114" spans="1:7" x14ac:dyDescent="0.25">
      <c r="A114" s="16" t="s">
        <v>18</v>
      </c>
      <c r="B114" s="17">
        <v>24000</v>
      </c>
      <c r="C114" s="18">
        <f>C113</f>
        <v>28000</v>
      </c>
      <c r="D114" s="18"/>
      <c r="E114" s="19">
        <f>C114-B114</f>
        <v>4000</v>
      </c>
      <c r="F114" s="21">
        <f>C114/C171</f>
        <v>4.2682926829268296E-2</v>
      </c>
      <c r="G114" s="7"/>
    </row>
    <row r="115" spans="1:7" x14ac:dyDescent="0.25">
      <c r="A115" s="5" t="s">
        <v>5</v>
      </c>
      <c r="B115" s="6"/>
      <c r="C115" s="8"/>
      <c r="D115" s="8"/>
      <c r="E115" s="7"/>
      <c r="F115" s="7"/>
      <c r="G115" s="7"/>
    </row>
    <row r="116" spans="1:7" x14ac:dyDescent="0.25">
      <c r="A116" s="5" t="s">
        <v>31</v>
      </c>
      <c r="B116" s="6"/>
      <c r="C116" s="8"/>
      <c r="D116" s="8"/>
      <c r="E116" s="7"/>
      <c r="F116" s="7"/>
      <c r="G116" s="7"/>
    </row>
    <row r="117" spans="1:7" x14ac:dyDescent="0.25">
      <c r="A117" s="5" t="s">
        <v>50</v>
      </c>
      <c r="B117" s="6">
        <v>75</v>
      </c>
      <c r="C117" s="8">
        <v>100</v>
      </c>
      <c r="D117" s="8"/>
      <c r="E117" s="7"/>
      <c r="F117" s="7"/>
      <c r="G117" s="7"/>
    </row>
    <row r="118" spans="1:7" x14ac:dyDescent="0.25">
      <c r="A118" s="5" t="s">
        <v>120</v>
      </c>
      <c r="B118" s="6">
        <v>750</v>
      </c>
      <c r="C118" s="8">
        <v>750</v>
      </c>
      <c r="D118" s="8"/>
      <c r="E118" s="7"/>
      <c r="F118" s="7"/>
      <c r="G118" s="7"/>
    </row>
    <row r="119" spans="1:7" x14ac:dyDescent="0.25">
      <c r="A119" s="5" t="s">
        <v>89</v>
      </c>
      <c r="B119" s="6">
        <v>150</v>
      </c>
      <c r="C119" s="8">
        <v>150</v>
      </c>
      <c r="D119" s="8"/>
      <c r="E119" s="7"/>
      <c r="F119" s="7"/>
      <c r="G119" s="7"/>
    </row>
    <row r="120" spans="1:7" x14ac:dyDescent="0.25">
      <c r="A120" s="5" t="s">
        <v>124</v>
      </c>
      <c r="B120" s="6">
        <v>800</v>
      </c>
      <c r="C120" s="8">
        <v>500</v>
      </c>
      <c r="D120" s="8"/>
      <c r="E120" s="7"/>
      <c r="F120" s="7"/>
      <c r="G120" s="7"/>
    </row>
    <row r="121" spans="1:7" x14ac:dyDescent="0.25">
      <c r="A121" s="5" t="s">
        <v>121</v>
      </c>
      <c r="B121" s="6">
        <v>125</v>
      </c>
      <c r="C121" s="8">
        <v>250</v>
      </c>
      <c r="D121" s="8"/>
      <c r="E121" s="7"/>
      <c r="F121" s="7"/>
      <c r="G121" s="7"/>
    </row>
    <row r="122" spans="1:7" x14ac:dyDescent="0.25">
      <c r="A122" s="5" t="s">
        <v>100</v>
      </c>
      <c r="B122" s="6">
        <v>500</v>
      </c>
      <c r="C122" s="8">
        <v>500</v>
      </c>
      <c r="D122" s="8"/>
      <c r="E122" s="7"/>
      <c r="F122" s="7"/>
      <c r="G122" s="7"/>
    </row>
    <row r="123" spans="1:7" x14ac:dyDescent="0.25">
      <c r="A123" s="5" t="s">
        <v>125</v>
      </c>
      <c r="B123" s="6">
        <v>700</v>
      </c>
      <c r="C123" s="8">
        <v>500</v>
      </c>
      <c r="D123" s="8"/>
      <c r="E123" s="7"/>
      <c r="F123" s="7"/>
      <c r="G123" s="7"/>
    </row>
    <row r="124" spans="1:7" x14ac:dyDescent="0.25">
      <c r="A124" s="5" t="s">
        <v>93</v>
      </c>
      <c r="B124" s="6">
        <v>350</v>
      </c>
      <c r="C124" s="8">
        <v>500</v>
      </c>
      <c r="D124" s="8"/>
      <c r="E124" s="7"/>
      <c r="F124" s="7"/>
      <c r="G124" s="7"/>
    </row>
    <row r="125" spans="1:7" x14ac:dyDescent="0.25">
      <c r="A125" s="9" t="s">
        <v>53</v>
      </c>
      <c r="B125" s="10">
        <v>3450</v>
      </c>
      <c r="C125" s="11">
        <f>SUM(C117:C124)</f>
        <v>3250</v>
      </c>
      <c r="D125" s="11"/>
      <c r="E125" s="12">
        <f>C125-B125</f>
        <v>-200</v>
      </c>
      <c r="F125" s="14"/>
      <c r="G125" s="7"/>
    </row>
    <row r="126" spans="1:7" x14ac:dyDescent="0.25">
      <c r="A126" s="29" t="s">
        <v>189</v>
      </c>
      <c r="B126" s="6"/>
      <c r="C126" s="8"/>
      <c r="D126" s="8"/>
      <c r="E126" s="7"/>
      <c r="F126" s="7"/>
      <c r="G126" s="7"/>
    </row>
    <row r="127" spans="1:7" x14ac:dyDescent="0.25">
      <c r="A127" s="5" t="s">
        <v>88</v>
      </c>
      <c r="B127" s="6">
        <v>1500</v>
      </c>
      <c r="C127" s="8">
        <v>1850</v>
      </c>
      <c r="D127" s="8"/>
      <c r="E127" s="7"/>
      <c r="F127" s="7"/>
      <c r="G127" s="7"/>
    </row>
    <row r="128" spans="1:7" x14ac:dyDescent="0.25">
      <c r="A128" s="29" t="s">
        <v>191</v>
      </c>
      <c r="B128" s="6"/>
      <c r="C128" s="8">
        <v>0</v>
      </c>
      <c r="D128" s="8"/>
      <c r="E128" s="7"/>
      <c r="F128" s="7"/>
      <c r="G128" s="7"/>
    </row>
    <row r="129" spans="1:7" x14ac:dyDescent="0.25">
      <c r="A129" s="29" t="s">
        <v>195</v>
      </c>
      <c r="B129" s="6"/>
      <c r="C129" s="8">
        <v>0</v>
      </c>
      <c r="D129" s="8"/>
      <c r="E129" s="7"/>
      <c r="F129" s="7"/>
      <c r="G129" s="7"/>
    </row>
    <row r="130" spans="1:7" x14ac:dyDescent="0.25">
      <c r="A130" s="29" t="s">
        <v>192</v>
      </c>
      <c r="B130" s="6"/>
      <c r="C130" s="8">
        <v>720</v>
      </c>
      <c r="D130" s="8"/>
      <c r="E130" s="7"/>
      <c r="F130" s="7"/>
      <c r="G130" s="7"/>
    </row>
    <row r="131" spans="1:7" x14ac:dyDescent="0.25">
      <c r="A131" s="9" t="s">
        <v>47</v>
      </c>
      <c r="B131" s="10">
        <v>1500</v>
      </c>
      <c r="C131" s="11">
        <f>SUM(C127:C130)</f>
        <v>2570</v>
      </c>
      <c r="D131" s="11"/>
      <c r="E131" s="12">
        <f>C131-B131</f>
        <v>1070</v>
      </c>
      <c r="F131" s="14"/>
      <c r="G131" s="30" t="s">
        <v>190</v>
      </c>
    </row>
    <row r="132" spans="1:7" x14ac:dyDescent="0.25">
      <c r="A132" s="16" t="s">
        <v>19</v>
      </c>
      <c r="B132" s="17">
        <v>4950</v>
      </c>
      <c r="C132" s="18">
        <f>C131+C125</f>
        <v>5820</v>
      </c>
      <c r="D132" s="18"/>
      <c r="E132" s="19">
        <f>C132-B132</f>
        <v>870</v>
      </c>
      <c r="F132" s="21">
        <f>C132/C171</f>
        <v>8.8719512195121943E-3</v>
      </c>
      <c r="G132" s="7"/>
    </row>
    <row r="133" spans="1:7" x14ac:dyDescent="0.25">
      <c r="A133" s="5" t="s">
        <v>12</v>
      </c>
      <c r="B133" s="6"/>
      <c r="C133" s="8"/>
      <c r="D133" s="8"/>
      <c r="E133" s="7"/>
      <c r="F133" s="7"/>
      <c r="G133" s="7"/>
    </row>
    <row r="134" spans="1:7" x14ac:dyDescent="0.25">
      <c r="A134" s="5" t="s">
        <v>130</v>
      </c>
      <c r="B134" s="6">
        <v>3400</v>
      </c>
      <c r="C134" s="8">
        <v>3400</v>
      </c>
      <c r="D134" s="8"/>
      <c r="E134" s="7"/>
      <c r="F134" s="7"/>
      <c r="G134" s="7"/>
    </row>
    <row r="135" spans="1:7" x14ac:dyDescent="0.25">
      <c r="A135" s="5" t="s">
        <v>73</v>
      </c>
      <c r="B135" s="6">
        <v>1500</v>
      </c>
      <c r="C135" s="8">
        <v>1500</v>
      </c>
      <c r="D135" s="8"/>
      <c r="E135" s="7"/>
      <c r="F135" s="7"/>
      <c r="G135" s="7"/>
    </row>
    <row r="136" spans="1:7" x14ac:dyDescent="0.25">
      <c r="A136" s="5" t="s">
        <v>116</v>
      </c>
      <c r="B136" s="6">
        <v>15275</v>
      </c>
      <c r="C136" s="8">
        <v>15275</v>
      </c>
      <c r="D136" s="8"/>
      <c r="E136" s="7"/>
      <c r="F136" s="7"/>
      <c r="G136" s="7"/>
    </row>
    <row r="137" spans="1:7" x14ac:dyDescent="0.25">
      <c r="A137" s="5" t="s">
        <v>58</v>
      </c>
      <c r="B137" s="6">
        <v>60000</v>
      </c>
      <c r="C137" s="8">
        <v>50055</v>
      </c>
      <c r="D137" s="8"/>
      <c r="E137" s="7"/>
      <c r="F137" s="7"/>
      <c r="G137" s="27" t="s">
        <v>188</v>
      </c>
    </row>
    <row r="138" spans="1:7" x14ac:dyDescent="0.25">
      <c r="A138" s="5" t="s">
        <v>104</v>
      </c>
      <c r="B138" s="6">
        <v>9218.36</v>
      </c>
      <c r="C138" s="8">
        <v>9033.6200000000008</v>
      </c>
      <c r="D138" s="8"/>
      <c r="E138" s="7"/>
      <c r="F138" s="7"/>
      <c r="G138" s="7"/>
    </row>
    <row r="139" spans="1:7" x14ac:dyDescent="0.25">
      <c r="A139" s="5" t="s">
        <v>109</v>
      </c>
      <c r="B139" s="6">
        <v>36955.51</v>
      </c>
      <c r="C139" s="8">
        <v>36955.51</v>
      </c>
      <c r="D139" s="8"/>
      <c r="E139" s="7"/>
      <c r="F139" s="7"/>
      <c r="G139" s="7"/>
    </row>
    <row r="140" spans="1:7" x14ac:dyDescent="0.25">
      <c r="A140" s="16" t="s">
        <v>35</v>
      </c>
      <c r="B140" s="17">
        <v>126348.87</v>
      </c>
      <c r="C140" s="18">
        <f>SUM(C134:C139)</f>
        <v>116219.13</v>
      </c>
      <c r="D140" s="18"/>
      <c r="E140" s="19">
        <f>C140-B140</f>
        <v>-10129.739999999991</v>
      </c>
      <c r="F140" s="21">
        <f>C140/C171</f>
        <v>0.17716330792682927</v>
      </c>
      <c r="G140" s="7"/>
    </row>
    <row r="141" spans="1:7" x14ac:dyDescent="0.25">
      <c r="A141" s="5" t="s">
        <v>8</v>
      </c>
      <c r="B141" s="6"/>
      <c r="C141" s="8"/>
      <c r="D141" s="8"/>
      <c r="E141" s="7"/>
      <c r="F141" s="7"/>
      <c r="G141" s="7"/>
    </row>
    <row r="142" spans="1:7" x14ac:dyDescent="0.25">
      <c r="A142" s="5" t="s">
        <v>62</v>
      </c>
      <c r="B142" s="6">
        <v>200</v>
      </c>
      <c r="C142" s="8">
        <v>200</v>
      </c>
      <c r="D142" s="8"/>
      <c r="E142" s="7"/>
      <c r="F142" s="7"/>
      <c r="G142" s="7"/>
    </row>
    <row r="143" spans="1:7" x14ac:dyDescent="0.25">
      <c r="A143" s="5" t="s">
        <v>54</v>
      </c>
      <c r="B143" s="6">
        <v>200</v>
      </c>
      <c r="C143" s="8">
        <v>200</v>
      </c>
      <c r="D143" s="8"/>
      <c r="E143" s="7"/>
      <c r="F143" s="7"/>
      <c r="G143" s="7"/>
    </row>
    <row r="144" spans="1:7" x14ac:dyDescent="0.25">
      <c r="A144" s="5" t="s">
        <v>51</v>
      </c>
      <c r="B144" s="6">
        <v>100</v>
      </c>
      <c r="C144" s="8">
        <v>100</v>
      </c>
      <c r="D144" s="8"/>
      <c r="E144" s="7"/>
      <c r="F144" s="7"/>
      <c r="G144" s="7"/>
    </row>
    <row r="145" spans="1:7" x14ac:dyDescent="0.25">
      <c r="A145" s="16" t="s">
        <v>24</v>
      </c>
      <c r="B145" s="17">
        <v>500</v>
      </c>
      <c r="C145" s="18">
        <f>SUM(C142:C144)</f>
        <v>500</v>
      </c>
      <c r="D145" s="18"/>
      <c r="E145" s="19">
        <f>C145-B145</f>
        <v>0</v>
      </c>
      <c r="F145" s="21">
        <f>C145/C171</f>
        <v>7.6219512195121954E-4</v>
      </c>
      <c r="G145" s="7"/>
    </row>
    <row r="146" spans="1:7" x14ac:dyDescent="0.25">
      <c r="A146" s="5" t="s">
        <v>26</v>
      </c>
      <c r="B146" s="6"/>
      <c r="C146" s="8"/>
      <c r="D146" s="8"/>
      <c r="E146" s="7"/>
      <c r="F146" s="7"/>
      <c r="G146" s="7"/>
    </row>
    <row r="147" spans="1:7" x14ac:dyDescent="0.25">
      <c r="A147" s="5" t="s">
        <v>10</v>
      </c>
      <c r="B147" s="6"/>
      <c r="C147" s="8"/>
      <c r="D147" s="8"/>
      <c r="E147" s="7"/>
      <c r="F147" s="7"/>
      <c r="G147" s="7"/>
    </row>
    <row r="148" spans="1:7" x14ac:dyDescent="0.25">
      <c r="A148" s="5" t="s">
        <v>144</v>
      </c>
      <c r="B148" s="6">
        <v>500</v>
      </c>
      <c r="C148" s="8">
        <v>500</v>
      </c>
      <c r="D148" s="8"/>
      <c r="E148" s="7"/>
      <c r="F148" s="7"/>
      <c r="G148" s="7"/>
    </row>
    <row r="149" spans="1:7" x14ac:dyDescent="0.25">
      <c r="A149" s="5" t="s">
        <v>145</v>
      </c>
      <c r="B149" s="6">
        <v>1000</v>
      </c>
      <c r="C149" s="8">
        <v>1000</v>
      </c>
      <c r="D149" s="8"/>
      <c r="E149" s="7"/>
      <c r="F149" s="7"/>
      <c r="G149" s="7"/>
    </row>
    <row r="150" spans="1:7" x14ac:dyDescent="0.25">
      <c r="A150" s="5" t="s">
        <v>147</v>
      </c>
      <c r="B150" s="6">
        <v>250</v>
      </c>
      <c r="C150" s="8">
        <v>200</v>
      </c>
      <c r="D150" s="8"/>
      <c r="E150" s="7"/>
      <c r="F150" s="7"/>
      <c r="G150" s="7"/>
    </row>
    <row r="151" spans="1:7" x14ac:dyDescent="0.25">
      <c r="A151" s="5" t="s">
        <v>148</v>
      </c>
      <c r="B151" s="6">
        <v>100</v>
      </c>
      <c r="C151" s="8">
        <v>100</v>
      </c>
      <c r="D151" s="8"/>
      <c r="E151" s="7"/>
      <c r="F151" s="7"/>
      <c r="G151" s="7"/>
    </row>
    <row r="152" spans="1:7" x14ac:dyDescent="0.25">
      <c r="A152" s="9" t="s">
        <v>30</v>
      </c>
      <c r="B152" s="10">
        <v>1850</v>
      </c>
      <c r="C152" s="11">
        <f>SUM(C148:C151)</f>
        <v>1800</v>
      </c>
      <c r="D152" s="11"/>
      <c r="E152" s="14"/>
      <c r="F152" s="14"/>
      <c r="G152" s="7"/>
    </row>
    <row r="153" spans="1:7" x14ac:dyDescent="0.25">
      <c r="A153" s="5" t="s">
        <v>6</v>
      </c>
      <c r="B153" s="6"/>
      <c r="C153" s="8"/>
      <c r="D153" s="8"/>
      <c r="E153" s="7"/>
      <c r="F153" s="7"/>
      <c r="G153" s="7"/>
    </row>
    <row r="154" spans="1:7" x14ac:dyDescent="0.25">
      <c r="A154" s="5" t="s">
        <v>156</v>
      </c>
      <c r="B154" s="6">
        <v>0</v>
      </c>
      <c r="C154" s="8">
        <v>250</v>
      </c>
      <c r="D154" s="8"/>
      <c r="E154" s="7"/>
      <c r="F154" s="7"/>
      <c r="G154" s="7"/>
    </row>
    <row r="155" spans="1:7" x14ac:dyDescent="0.25">
      <c r="A155" s="5" t="s">
        <v>61</v>
      </c>
      <c r="B155" s="6">
        <v>0</v>
      </c>
      <c r="C155" s="8">
        <v>250</v>
      </c>
      <c r="D155" s="8"/>
      <c r="E155" s="7"/>
      <c r="F155" s="7"/>
      <c r="G155" s="7"/>
    </row>
    <row r="156" spans="1:7" x14ac:dyDescent="0.25">
      <c r="A156" s="5" t="s">
        <v>157</v>
      </c>
      <c r="B156" s="6">
        <v>0</v>
      </c>
      <c r="C156" s="8">
        <v>0</v>
      </c>
      <c r="D156" s="8"/>
      <c r="E156" s="7"/>
      <c r="F156" s="7"/>
      <c r="G156" s="7"/>
    </row>
    <row r="157" spans="1:7" x14ac:dyDescent="0.25">
      <c r="A157" s="5" t="s">
        <v>118</v>
      </c>
      <c r="B157" s="6">
        <v>400</v>
      </c>
      <c r="C157" s="8">
        <v>400</v>
      </c>
      <c r="D157" s="8"/>
      <c r="E157" s="7"/>
      <c r="F157" s="7"/>
      <c r="G157" s="7"/>
    </row>
    <row r="158" spans="1:7" x14ac:dyDescent="0.25">
      <c r="A158" s="5" t="s">
        <v>57</v>
      </c>
      <c r="B158" s="6">
        <v>750</v>
      </c>
      <c r="C158" s="8">
        <v>800</v>
      </c>
      <c r="D158" s="8"/>
      <c r="E158" s="7"/>
      <c r="F158" s="7"/>
      <c r="G158" s="7"/>
    </row>
    <row r="159" spans="1:7" x14ac:dyDescent="0.25">
      <c r="A159" s="5" t="s">
        <v>119</v>
      </c>
      <c r="B159" s="6">
        <v>200</v>
      </c>
      <c r="C159" s="8">
        <v>1000</v>
      </c>
      <c r="D159" s="8"/>
      <c r="E159" s="7"/>
      <c r="F159" s="7"/>
      <c r="G159" s="7"/>
    </row>
    <row r="160" spans="1:7" x14ac:dyDescent="0.25">
      <c r="A160" s="5" t="s">
        <v>97</v>
      </c>
      <c r="B160" s="6">
        <v>150</v>
      </c>
      <c r="C160" s="8">
        <v>250</v>
      </c>
      <c r="D160" s="8"/>
      <c r="E160" s="7"/>
      <c r="F160" s="7"/>
      <c r="G160" s="7"/>
    </row>
    <row r="161" spans="1:7" x14ac:dyDescent="0.25">
      <c r="A161" s="5" t="s">
        <v>105</v>
      </c>
      <c r="B161" s="6">
        <v>100</v>
      </c>
      <c r="C161" s="8">
        <v>1000</v>
      </c>
      <c r="D161" s="8"/>
      <c r="E161" s="7"/>
      <c r="F161" s="7"/>
      <c r="G161" s="7"/>
    </row>
    <row r="162" spans="1:7" x14ac:dyDescent="0.25">
      <c r="A162" s="5" t="s">
        <v>82</v>
      </c>
      <c r="B162" s="6">
        <v>0</v>
      </c>
      <c r="C162" s="8">
        <v>150</v>
      </c>
      <c r="D162" s="8"/>
      <c r="E162" s="7"/>
      <c r="F162" s="7"/>
      <c r="G162" s="7"/>
    </row>
    <row r="163" spans="1:7" x14ac:dyDescent="0.25">
      <c r="A163" s="5" t="s">
        <v>92</v>
      </c>
      <c r="B163" s="6">
        <v>0</v>
      </c>
      <c r="C163" s="8">
        <v>50</v>
      </c>
      <c r="D163" s="8"/>
      <c r="E163" s="7"/>
      <c r="F163" s="7"/>
      <c r="G163" s="7"/>
    </row>
    <row r="164" spans="1:7" x14ac:dyDescent="0.25">
      <c r="A164" s="5" t="s">
        <v>98</v>
      </c>
      <c r="B164" s="6">
        <v>0</v>
      </c>
      <c r="C164" s="8">
        <v>2000</v>
      </c>
      <c r="D164" s="8"/>
      <c r="E164" s="7"/>
      <c r="F164" s="7"/>
      <c r="G164" s="7"/>
    </row>
    <row r="165" spans="1:7" x14ac:dyDescent="0.25">
      <c r="A165" s="5" t="s">
        <v>70</v>
      </c>
      <c r="B165" s="6">
        <v>350</v>
      </c>
      <c r="C165" s="8">
        <v>1200</v>
      </c>
      <c r="D165" s="8"/>
      <c r="E165" s="7"/>
      <c r="F165" s="7"/>
      <c r="G165" s="7"/>
    </row>
    <row r="166" spans="1:7" x14ac:dyDescent="0.25">
      <c r="A166" s="5" t="s">
        <v>71</v>
      </c>
      <c r="B166" s="6">
        <v>200</v>
      </c>
      <c r="C166" s="8">
        <v>400</v>
      </c>
      <c r="D166" s="8"/>
      <c r="E166" s="7"/>
      <c r="F166" s="7"/>
      <c r="G166" s="7"/>
    </row>
    <row r="167" spans="1:7" x14ac:dyDescent="0.25">
      <c r="A167" s="5" t="s">
        <v>151</v>
      </c>
      <c r="B167" s="6">
        <v>1750</v>
      </c>
      <c r="C167" s="8">
        <v>3000</v>
      </c>
      <c r="D167" s="8"/>
      <c r="E167" s="7"/>
      <c r="F167" s="7"/>
      <c r="G167" s="7"/>
    </row>
    <row r="168" spans="1:7" x14ac:dyDescent="0.25">
      <c r="A168" s="5" t="s">
        <v>67</v>
      </c>
      <c r="B168" s="6">
        <v>0</v>
      </c>
      <c r="C168" s="8">
        <v>300</v>
      </c>
      <c r="D168" s="8"/>
      <c r="E168" s="7"/>
      <c r="F168" s="7"/>
      <c r="G168" s="7"/>
    </row>
    <row r="169" spans="1:7" x14ac:dyDescent="0.25">
      <c r="A169" s="9" t="s">
        <v>20</v>
      </c>
      <c r="B169" s="10">
        <v>3900</v>
      </c>
      <c r="C169" s="11">
        <f>SUM(C154:C168)</f>
        <v>11050</v>
      </c>
      <c r="D169" s="11"/>
      <c r="E169" s="19">
        <f>C169-B169</f>
        <v>7150</v>
      </c>
      <c r="F169" s="14"/>
      <c r="G169" s="7"/>
    </row>
    <row r="170" spans="1:7" x14ac:dyDescent="0.25">
      <c r="A170" s="16" t="s">
        <v>49</v>
      </c>
      <c r="B170" s="17">
        <v>5750</v>
      </c>
      <c r="C170" s="18">
        <f>C152+C169</f>
        <v>12850</v>
      </c>
      <c r="D170" s="18"/>
      <c r="E170" s="19">
        <f>C170-B170</f>
        <v>7100</v>
      </c>
      <c r="F170" s="21">
        <f>C170/C171</f>
        <v>1.9588414634146342E-2</v>
      </c>
      <c r="G170" s="7"/>
    </row>
    <row r="171" spans="1:7" x14ac:dyDescent="0.25">
      <c r="A171" s="5" t="s">
        <v>15</v>
      </c>
      <c r="B171" s="6">
        <v>634000</v>
      </c>
      <c r="C171" s="8">
        <f>C170+C145+C140+C132+C114+C111+C107+C104+C97+C86</f>
        <v>656000</v>
      </c>
      <c r="D171" s="8"/>
      <c r="E171" s="22">
        <f>C171-B171</f>
        <v>22000</v>
      </c>
      <c r="F171" s="21">
        <f>(C171/B171)-1</f>
        <v>3.4700315457413256E-2</v>
      </c>
      <c r="G171" s="7" t="s">
        <v>186</v>
      </c>
    </row>
    <row r="172" spans="1:7" x14ac:dyDescent="0.25">
      <c r="A172" s="5"/>
      <c r="B172" s="6"/>
      <c r="C172" s="8"/>
      <c r="D172" s="8"/>
      <c r="E172" s="7"/>
      <c r="F172" s="7"/>
      <c r="G172" s="7"/>
    </row>
    <row r="173" spans="1:7" x14ac:dyDescent="0.25">
      <c r="A173" s="5" t="s">
        <v>3</v>
      </c>
      <c r="B173" s="6"/>
      <c r="C173" s="8">
        <f>C17-C171</f>
        <v>0</v>
      </c>
      <c r="D173" s="8"/>
      <c r="E173" s="7"/>
      <c r="F173" s="7"/>
      <c r="G173" s="7"/>
    </row>
    <row r="175" spans="1:7" x14ac:dyDescent="0.25">
      <c r="F175" s="23"/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W11:W21"/>
  <sheetViews>
    <sheetView topLeftCell="B1" zoomScale="50" zoomScaleNormal="50" workbookViewId="0">
      <selection activeCell="S55" sqref="S55"/>
    </sheetView>
  </sheetViews>
  <sheetFormatPr defaultRowHeight="12.75" x14ac:dyDescent="0.2"/>
  <cols>
    <col min="23" max="23" width="19.85546875" customWidth="1"/>
  </cols>
  <sheetData>
    <row r="11" spans="23:23" x14ac:dyDescent="0.2">
      <c r="W11" t="s">
        <v>175</v>
      </c>
    </row>
    <row r="12" spans="23:23" x14ac:dyDescent="0.2">
      <c r="W12" t="s">
        <v>176</v>
      </c>
    </row>
    <row r="13" spans="23:23" x14ac:dyDescent="0.2">
      <c r="W13" t="s">
        <v>177</v>
      </c>
    </row>
    <row r="14" spans="23:23" x14ac:dyDescent="0.2">
      <c r="W14" t="s">
        <v>178</v>
      </c>
    </row>
    <row r="15" spans="23:23" x14ac:dyDescent="0.2">
      <c r="W15" t="s">
        <v>179</v>
      </c>
    </row>
    <row r="16" spans="23:23" x14ac:dyDescent="0.2">
      <c r="W16" t="s">
        <v>180</v>
      </c>
    </row>
    <row r="17" spans="23:23" x14ac:dyDescent="0.2">
      <c r="W17" t="s">
        <v>181</v>
      </c>
    </row>
    <row r="18" spans="23:23" x14ac:dyDescent="0.2">
      <c r="W18" t="s">
        <v>182</v>
      </c>
    </row>
    <row r="19" spans="23:23" x14ac:dyDescent="0.2">
      <c r="W19" t="s">
        <v>183</v>
      </c>
    </row>
    <row r="20" spans="23:23" x14ac:dyDescent="0.2">
      <c r="W20" t="s">
        <v>184</v>
      </c>
    </row>
    <row r="21" spans="23:23" x14ac:dyDescent="0.2">
      <c r="W21" t="s">
        <v>185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 Challenge</vt:lpstr>
      <vt:lpstr>Pie Chart</vt:lpstr>
      <vt:lpstr>'2018 Challenge'!Print_Area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Jimmy L. Spivey</cp:lastModifiedBy>
  <cp:lastPrinted>2018-01-22T00:41:58Z</cp:lastPrinted>
  <dcterms:created xsi:type="dcterms:W3CDTF">2003-08-27T16:40:13Z</dcterms:created>
  <dcterms:modified xsi:type="dcterms:W3CDTF">2018-01-24T02:52:09Z</dcterms:modified>
</cp:coreProperties>
</file>